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5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 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 localSheetId="2">'dane'!$C$39</definedName>
    <definedName name="_477">#REF!</definedName>
    <definedName name="_478" localSheetId="2">'dane'!$D$39</definedName>
    <definedName name="_478">#REF!</definedName>
    <definedName name="_479" localSheetId="2">'dane'!$E$39</definedName>
    <definedName name="_479">#REF!</definedName>
    <definedName name="_480" localSheetId="2">'dane'!$F$39</definedName>
    <definedName name="_480">#REF!</definedName>
    <definedName name="_481" localSheetId="2">'dane'!$G$39</definedName>
    <definedName name="_481">#REF!</definedName>
    <definedName name="_482" localSheetId="2">'dane'!$H$39</definedName>
    <definedName name="_482">#REF!</definedName>
    <definedName name="_483" localSheetId="2">'dane'!$I$39</definedName>
    <definedName name="_483">#REF!</definedName>
    <definedName name="_484" localSheetId="2">'dane'!$L$39</definedName>
    <definedName name="_484">#REF!</definedName>
    <definedName name="_485" localSheetId="2">'dane'!$M$39</definedName>
    <definedName name="_485">#REF!</definedName>
    <definedName name="_486" localSheetId="2">'dane'!$N$39</definedName>
    <definedName name="_486">#REF!</definedName>
    <definedName name="_487" localSheetId="2">'dane'!$O$39</definedName>
    <definedName name="_487">#REF!</definedName>
    <definedName name="_488" localSheetId="2">'dane'!$P$39</definedName>
    <definedName name="_488">#REF!</definedName>
    <definedName name="_489" localSheetId="2">'dane'!$Q$39</definedName>
    <definedName name="_489">#REF!</definedName>
    <definedName name="_490" localSheetId="2">'dane'!$T$39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 localSheetId="2">'dane'!$C$34</definedName>
    <definedName name="_495">#REF!</definedName>
    <definedName name="_496" localSheetId="2">'dane'!$D$34</definedName>
    <definedName name="_496">#REF!</definedName>
    <definedName name="_497" localSheetId="2">'dane'!$E$34</definedName>
    <definedName name="_497">#REF!</definedName>
    <definedName name="_498" localSheetId="2">'dane'!$F$34</definedName>
    <definedName name="_498">#REF!</definedName>
    <definedName name="_499" localSheetId="2">'dane'!$G$34</definedName>
    <definedName name="_499">#REF!</definedName>
    <definedName name="_500" localSheetId="2">'dane'!$H$34</definedName>
    <definedName name="_500">#REF!</definedName>
    <definedName name="_501" localSheetId="2">'dane'!$I$34</definedName>
    <definedName name="_501">#REF!</definedName>
    <definedName name="_502" localSheetId="2">'dane'!$L$34</definedName>
    <definedName name="_502">#REF!</definedName>
    <definedName name="_503" localSheetId="2">'dane'!$M$34</definedName>
    <definedName name="_503">#REF!</definedName>
    <definedName name="_504" localSheetId="2">'dane'!$N$34</definedName>
    <definedName name="_504">#REF!</definedName>
    <definedName name="_505" localSheetId="2">'dane'!$O$34</definedName>
    <definedName name="_505">#REF!</definedName>
    <definedName name="_506" localSheetId="2">'dane'!$P$34</definedName>
    <definedName name="_506">#REF!</definedName>
    <definedName name="_507" localSheetId="2">'dane'!$Q$34</definedName>
    <definedName name="_507">#REF!</definedName>
    <definedName name="_508" localSheetId="2">'dane'!$T$34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 localSheetId="2">'dane'!$C$35</definedName>
    <definedName name="_513">#REF!</definedName>
    <definedName name="_514" localSheetId="2">'dane'!$D$35</definedName>
    <definedName name="_514">#REF!</definedName>
    <definedName name="_515" localSheetId="2">'dane'!$E$35</definedName>
    <definedName name="_515">#REF!</definedName>
    <definedName name="_516" localSheetId="2">'dane'!$F$35</definedName>
    <definedName name="_516">#REF!</definedName>
    <definedName name="_517" localSheetId="2">'dane'!$G$35</definedName>
    <definedName name="_517">#REF!</definedName>
    <definedName name="_518" localSheetId="2">'dane'!$H$35</definedName>
    <definedName name="_518">#REF!</definedName>
    <definedName name="_519" localSheetId="2">'dane'!$I$35</definedName>
    <definedName name="_519">#REF!</definedName>
    <definedName name="_520" localSheetId="2">'dane'!$L$35</definedName>
    <definedName name="_520">#REF!</definedName>
    <definedName name="_521" localSheetId="2">'dane'!$M$35</definedName>
    <definedName name="_521">#REF!</definedName>
    <definedName name="_522" localSheetId="2">'dane'!$N$35</definedName>
    <definedName name="_522">#REF!</definedName>
    <definedName name="_523" localSheetId="2">'dane'!$O$35</definedName>
    <definedName name="_523">#REF!</definedName>
    <definedName name="_524" localSheetId="2">'dane'!$P$35</definedName>
    <definedName name="_524">#REF!</definedName>
    <definedName name="_525" localSheetId="2">'dane'!$Q$35</definedName>
    <definedName name="_525">#REF!</definedName>
    <definedName name="_526" localSheetId="2">'dane'!$T$35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 localSheetId="2">'dane'!$C$36</definedName>
    <definedName name="_531">#REF!</definedName>
    <definedName name="_532" localSheetId="2">'dane'!$D$36</definedName>
    <definedName name="_532">#REF!</definedName>
    <definedName name="_533" localSheetId="2">'dane'!$E$36</definedName>
    <definedName name="_533">#REF!</definedName>
    <definedName name="_534" localSheetId="2">'dane'!$F$36</definedName>
    <definedName name="_534">#REF!</definedName>
    <definedName name="_535" localSheetId="2">'dane'!$G$36</definedName>
    <definedName name="_535">#REF!</definedName>
    <definedName name="_536" localSheetId="2">'dane'!$H$36</definedName>
    <definedName name="_536">#REF!</definedName>
    <definedName name="_537" localSheetId="2">'dane'!$I$36</definedName>
    <definedName name="_537">#REF!</definedName>
    <definedName name="_538" localSheetId="2">'dane'!$L$36</definedName>
    <definedName name="_538">#REF!</definedName>
    <definedName name="_539" localSheetId="2">'dane'!$M$36</definedName>
    <definedName name="_539">#REF!</definedName>
    <definedName name="_540" localSheetId="2">'dane'!$N$36</definedName>
    <definedName name="_540">#REF!</definedName>
    <definedName name="_541" localSheetId="2">'dane'!$O$36</definedName>
    <definedName name="_541">#REF!</definedName>
    <definedName name="_542" localSheetId="2">'dane'!$P$36</definedName>
    <definedName name="_542">#REF!</definedName>
    <definedName name="_543" localSheetId="2">'dane'!$Q$36</definedName>
    <definedName name="_543">#REF!</definedName>
    <definedName name="_544" localSheetId="2">'dane'!$T$36</definedName>
    <definedName name="_544">#REF!</definedName>
    <definedName name="_545">#REF!</definedName>
    <definedName name="_546">#REF!</definedName>
    <definedName name="_547">#REF!</definedName>
    <definedName name="_548">#REF!</definedName>
    <definedName name="_549" localSheetId="2">'dane'!$C$37</definedName>
    <definedName name="_549">#REF!</definedName>
    <definedName name="_550" localSheetId="2">'dane'!$D$37</definedName>
    <definedName name="_550">#REF!</definedName>
    <definedName name="_551" localSheetId="2">'dane'!$E$37</definedName>
    <definedName name="_551">#REF!</definedName>
    <definedName name="_552" localSheetId="2">'dane'!$F$37</definedName>
    <definedName name="_552">#REF!</definedName>
    <definedName name="_553" localSheetId="2">'dane'!$G$37</definedName>
    <definedName name="_553">#REF!</definedName>
    <definedName name="_554" localSheetId="2">'dane'!$H$37</definedName>
    <definedName name="_554">#REF!</definedName>
    <definedName name="_555" localSheetId="2">'dane'!$I$37</definedName>
    <definedName name="_555">#REF!</definedName>
    <definedName name="_556" localSheetId="2">'dane'!$L$37</definedName>
    <definedName name="_556">#REF!</definedName>
    <definedName name="_557" localSheetId="2">'dane'!$M$37</definedName>
    <definedName name="_557">#REF!</definedName>
    <definedName name="_558" localSheetId="2">'dane'!$N$37</definedName>
    <definedName name="_558">#REF!</definedName>
    <definedName name="_559" localSheetId="2">'dane'!$O$37</definedName>
    <definedName name="_559">#REF!</definedName>
    <definedName name="_560" localSheetId="2">'dane'!$P$37</definedName>
    <definedName name="_560">#REF!</definedName>
    <definedName name="_561" localSheetId="2">'dane'!$Q$37</definedName>
    <definedName name="_561">#REF!</definedName>
    <definedName name="_562" localSheetId="2">'dane'!$T$37</definedName>
    <definedName name="_562">#REF!</definedName>
    <definedName name="_563">#REF!</definedName>
    <definedName name="_564">#REF!</definedName>
    <definedName name="_565">#REF!</definedName>
    <definedName name="_566">#REF!</definedName>
    <definedName name="_567" localSheetId="2">'dane'!$C$38</definedName>
    <definedName name="_567">#REF!</definedName>
    <definedName name="_568" localSheetId="2">'dane'!$D$38</definedName>
    <definedName name="_568">#REF!</definedName>
    <definedName name="_569" localSheetId="2">'dane'!$E$38</definedName>
    <definedName name="_569">#REF!</definedName>
    <definedName name="_570" localSheetId="2">'dane'!$F$38</definedName>
    <definedName name="_570">#REF!</definedName>
    <definedName name="_571" localSheetId="2">'dane'!$G$38</definedName>
    <definedName name="_571">#REF!</definedName>
    <definedName name="_572" localSheetId="2">'dane'!$H$38</definedName>
    <definedName name="_572">#REF!</definedName>
    <definedName name="_573" localSheetId="2">'dane'!$I$38</definedName>
    <definedName name="_573">#REF!</definedName>
    <definedName name="_574" localSheetId="2">'dane'!$L$38</definedName>
    <definedName name="_574">#REF!</definedName>
    <definedName name="_575" localSheetId="2">'dane'!$M$38</definedName>
    <definedName name="_575">#REF!</definedName>
    <definedName name="_576" localSheetId="2">'dane'!$N$38</definedName>
    <definedName name="_576">#REF!</definedName>
    <definedName name="_577" localSheetId="2">'dane'!$O$38</definedName>
    <definedName name="_577">#REF!</definedName>
    <definedName name="_578">'dane'!$P$38</definedName>
    <definedName name="_579">'dane'!$Q$38</definedName>
    <definedName name="_580">'dane'!$T$38</definedName>
    <definedName name="_xlnm.Print_Titles" localSheetId="10">'Čerpání EU '!$3:$4</definedName>
    <definedName name="_xlnm.Print_Area" localSheetId="10">'Čerpání EU '!$A$1:$N$93</definedName>
    <definedName name="_xlnm.Print_Area" localSheetId="4">'čerpání KÚ'!$A$1:$F$89</definedName>
    <definedName name="_xlnm.Print_Area" localSheetId="5">'čerpání zastupitelstva'!$A$1:$F$88</definedName>
    <definedName name="_xlnm.Print_Area" localSheetId="2">'dane'!$A$1:$AC$43</definedName>
    <definedName name="_xlnm.Print_Area" localSheetId="9">'Fond strateg.rez.'!$A$1:$G$140</definedName>
    <definedName name="_xlnm.Print_Area" localSheetId="8">'FOND VYS GP'!$A$1:$H$136</definedName>
    <definedName name="_xlnm.Print_Area" localSheetId="7">'FOND VYSOČINY'!$A$1:$E$32</definedName>
    <definedName name="_xlnm.Print_Area" localSheetId="1">'PLNĚNÍ PŘÍJMŮ'!$A$1:$E$92</definedName>
    <definedName name="_xlnm.Print_Area" localSheetId="0">'REKAPITULACE'!$A$1:$E$51</definedName>
    <definedName name="_xlnm.Print_Area" localSheetId="6">'SOCIÁLNÍ FOND'!$A$1:$E$44</definedName>
    <definedName name="_xlnm.Print_Area" localSheetId="12">'UŽITÍ'!$A$1:$E$64</definedName>
    <definedName name="_xlnm.Print_Area" localSheetId="3">'VÝDAJE - kapitoly'!$A$1:$G$576</definedName>
  </definedNames>
  <calcPr fullCalcOnLoad="1"/>
</workbook>
</file>

<file path=xl/sharedStrings.xml><?xml version="1.0" encoding="utf-8"?>
<sst xmlns="http://schemas.openxmlformats.org/spreadsheetml/2006/main" count="2085" uniqueCount="1064">
  <si>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</si>
  <si>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</si>
  <si>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</si>
  <si>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</si>
  <si>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</si>
  <si>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</si>
  <si>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</si>
  <si>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</si>
  <si>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</si>
  <si>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</si>
  <si>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</si>
  <si>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</si>
  <si>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</si>
  <si>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</si>
  <si>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</si>
  <si>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</si>
  <si>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</si>
  <si>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</si>
  <si>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</si>
  <si>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</si>
  <si>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</si>
  <si>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</si>
  <si>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</si>
  <si>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</si>
  <si>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</si>
  <si>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</si>
  <si>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</si>
  <si>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</si>
  <si>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</si>
  <si>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</si>
  <si>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</si>
  <si>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</si>
  <si>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</si>
  <si>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</si>
  <si>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</si>
  <si>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</si>
  <si>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</si>
  <si>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</si>
  <si>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</si>
  <si>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</si>
  <si>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</si>
  <si>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</si>
  <si>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</si>
  <si>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</si>
  <si>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</si>
  <si>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</si>
  <si>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</si>
  <si>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</si>
  <si>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</si>
  <si>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</si>
  <si>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</si>
  <si>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</si>
  <si>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</si>
  <si>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</si>
  <si>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</si>
  <si>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</si>
  <si>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</si>
  <si>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</si>
  <si>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</si>
  <si>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</si>
  <si>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</si>
  <si>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</si>
  <si>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</si>
  <si>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</si>
  <si>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</si>
  <si>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</si>
  <si>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</si>
  <si>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</si>
  <si>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</si>
  <si>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</si>
  <si>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</si>
  <si>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</si>
  <si>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</si>
  <si>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</si>
  <si>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</si>
  <si>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</si>
  <si>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</si>
  <si>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</si>
  <si>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</si>
  <si>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</si>
  <si>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</si>
  <si>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</si>
  <si>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</si>
  <si>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</si>
  <si>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</si>
  <si>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</si>
  <si>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</si>
  <si>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</si>
  <si>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</si>
  <si>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</si>
  <si>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</si>
  <si>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</si>
  <si>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</si>
  <si>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</si>
  <si>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</si>
  <si>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</si>
  <si>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</si>
  <si>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</si>
  <si>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</si>
  <si>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</si>
  <si>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</si>
  <si>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</si>
  <si>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</si>
  <si>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</si>
  <si>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</si>
  <si>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</si>
  <si>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</si>
  <si>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>Vědeckotechnologický park Jihlava 1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</si>
  <si>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</si>
  <si>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</si>
  <si>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</si>
  <si>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</si>
  <si>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</si>
  <si>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</si>
  <si>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</si>
  <si>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</si>
  <si>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</si>
  <si>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</si>
  <si>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</si>
  <si>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</si>
  <si>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</si>
  <si>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</si>
  <si>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</si>
  <si>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</si>
  <si>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</si>
  <si>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</si>
  <si>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</si>
  <si>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</si>
  <si>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</si>
  <si>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</si>
  <si>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</si>
  <si>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</si>
  <si>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</si>
  <si>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</si>
  <si>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</si>
  <si>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</si>
  <si>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</si>
  <si>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</si>
  <si>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</si>
  <si>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</si>
  <si>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</si>
  <si>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</si>
  <si>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</si>
  <si>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</si>
  <si>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</si>
  <si>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</si>
  <si>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</si>
  <si>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</si>
  <si>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</si>
  <si>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</si>
  <si>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</si>
  <si>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</si>
  <si>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</si>
  <si>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</si>
  <si>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Vázané prostředky na grantové programy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</si>
  <si>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</si>
  <si>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</si>
  <si>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</si>
  <si>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</si>
  <si>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</si>
  <si>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</si>
  <si>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</si>
  <si>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</si>
  <si>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</si>
  <si>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</si>
  <si>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</si>
  <si>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</si>
  <si>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</si>
  <si>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</si>
  <si>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</si>
  <si>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</si>
  <si>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</si>
  <si>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</si>
  <si>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</si>
  <si>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</si>
  <si>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</si>
  <si>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</si>
  <si>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</si>
  <si>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</si>
  <si>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</si>
  <si>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</si>
  <si>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</si>
  <si>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</si>
  <si>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</si>
  <si>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</si>
  <si>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</si>
  <si>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</si>
  <si>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</si>
  <si>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</si>
  <si>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</si>
  <si>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</si>
  <si>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</si>
  <si>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</si>
  <si>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</si>
  <si>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</si>
  <si>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</si>
  <si>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</si>
  <si>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</si>
  <si>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</si>
  <si>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1-4/2009</t>
  </si>
  <si>
    <t>Zbývá převést z FSR</t>
  </si>
  <si>
    <t>Skutečné výdaje za trvání projektu            2005 - 2008</t>
  </si>
  <si>
    <t xml:space="preserve">Skutečné výdaje 1-4 2009 </t>
  </si>
  <si>
    <t>Skutečné příjmy za trvání projektu 2005 - 2008</t>
  </si>
  <si>
    <t xml:space="preserve">Příjmy 1-4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</si>
  <si>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</si>
  <si>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</si>
  <si>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</si>
  <si>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</si>
  <si>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</si>
  <si>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</si>
  <si>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</si>
  <si>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</si>
  <si>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</si>
  <si>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</si>
  <si>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</si>
  <si>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</si>
  <si>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</si>
  <si>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</si>
  <si>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</si>
  <si>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</si>
  <si>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</si>
  <si>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</si>
  <si>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</si>
  <si>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</si>
  <si>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</si>
  <si>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</si>
  <si>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</si>
  <si>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</si>
  <si>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</si>
  <si>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</si>
  <si>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</si>
  <si>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</si>
  <si>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</si>
  <si>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</si>
  <si>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</si>
  <si>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</si>
  <si>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</si>
  <si>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Přeložka silnice II/352 Jihlava - Heroltice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</si>
  <si>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</si>
  <si>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</si>
  <si>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</si>
  <si>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</si>
  <si>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</si>
  <si>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</si>
  <si>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</si>
  <si>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</si>
  <si>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</si>
  <si>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</si>
  <si>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</si>
  <si>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</si>
  <si>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</si>
  <si>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</si>
  <si>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</si>
  <si>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</si>
  <si>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Zkvalitnění propagace turistického potenciálu kraje Vysočina - ukončen</t>
  </si>
  <si>
    <t>Kulturní dědictví Vysočiny (FM EHP/Norsko - řízení)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</si>
  <si>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</si>
  <si>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</si>
  <si>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</si>
  <si>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</si>
  <si>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</si>
  <si>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</si>
  <si>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</si>
  <si>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Část 8b) připravila : R. Tesařová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</si>
  <si>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</si>
  <si>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</si>
  <si>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</si>
  <si>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</si>
  <si>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</si>
  <si>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</si>
  <si>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</si>
  <si>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</si>
  <si>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</si>
  <si>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</si>
  <si>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</si>
  <si>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</si>
  <si>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</si>
  <si>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</si>
  <si>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</si>
  <si>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</si>
  <si>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</si>
  <si>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</si>
  <si>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</si>
  <si>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</si>
  <si>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</si>
  <si>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</si>
  <si>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</si>
  <si>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</si>
  <si>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</si>
  <si>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</si>
  <si>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</si>
  <si>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</si>
  <si>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II/129 Humpolec - most ev. č. 129-011</t>
  </si>
  <si>
    <t>II/409 Počátky - průtah</t>
  </si>
  <si>
    <t>II/360 Jimramov - Horka</t>
  </si>
  <si>
    <t>III/01926, III/01928, III/01929 v Nové Cerekvi</t>
  </si>
  <si>
    <t>III/3993 Naloučany - most</t>
  </si>
  <si>
    <t>Schválené, ale z důvodu ukončení projektů (Severojižní propojení, II/602 Jihlava - Velké Meziříčí, Rekonstrukce mostu v Jaroměřicích, Budování partnerství II., Budování partnerství, Půjčky na projekty EU, Adaptabilní školy,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</si>
  <si>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</si>
  <si>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</si>
  <si>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</si>
  <si>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</si>
  <si>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</si>
  <si>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</si>
  <si>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</si>
  <si>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</si>
  <si>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1-4 2009</t>
  </si>
  <si>
    <t>Skutečné výdaje za trvání projektu 2005 - 2008</t>
  </si>
  <si>
    <t>skutečné výdaje                1-4 2009</t>
  </si>
  <si>
    <t>Přijatá půjčka ze SFDI 2006 - 2008 skutečnost</t>
  </si>
  <si>
    <t>Vrácení půjčky do SFDI</t>
  </si>
  <si>
    <t>Přijatá půjčka ze SFDI                     1-4 2009              (dle smlouvy)</t>
  </si>
  <si>
    <t>Čerpání půjčky   1-4 2009</t>
  </si>
  <si>
    <t>Přijaté dotace 2005 - 2008</t>
  </si>
  <si>
    <t>Přijaté dotace             1-4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</si>
  <si>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</si>
  <si>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</si>
  <si>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</si>
  <si>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</si>
  <si>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</si>
  <si>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</si>
  <si>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</si>
  <si>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</si>
  <si>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</si>
  <si>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</si>
  <si>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</si>
  <si>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</si>
  <si>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</si>
  <si>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</si>
  <si>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</si>
  <si>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II/405 Okříšky - průtah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</si>
  <si>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</si>
  <si>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</si>
  <si>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</si>
  <si>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</si>
  <si>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</si>
  <si>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</si>
  <si>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</si>
  <si>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</si>
  <si>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</si>
  <si>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</si>
  <si>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</si>
  <si>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</si>
  <si>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</si>
  <si>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</si>
  <si>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</si>
  <si>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</si>
  <si>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</si>
  <si>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</si>
  <si>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</si>
  <si>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</si>
  <si>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</si>
  <si>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</si>
  <si>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</si>
  <si>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</si>
  <si>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</si>
  <si>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</si>
  <si>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</si>
  <si>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</si>
  <si>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</si>
  <si>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</si>
  <si>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</si>
  <si>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</si>
  <si>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</si>
  <si>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</si>
  <si>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</si>
  <si>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</si>
  <si>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</si>
  <si>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</si>
  <si>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</si>
  <si>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</si>
  <si>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</si>
  <si>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</si>
  <si>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</si>
  <si>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</si>
  <si>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</si>
  <si>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</si>
  <si>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</si>
  <si>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</si>
  <si>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</si>
  <si>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</si>
  <si>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</si>
  <si>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</si>
  <si>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</si>
  <si>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</si>
  <si>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</si>
  <si>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</si>
  <si>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</si>
  <si>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</si>
  <si>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</si>
  <si>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</si>
  <si>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</si>
  <si>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</si>
  <si>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</si>
  <si>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</si>
  <si>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</si>
  <si>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</si>
  <si>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</si>
  <si>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</si>
  <si>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</si>
  <si>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</si>
  <si>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</si>
  <si>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</si>
  <si>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</si>
  <si>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</si>
  <si>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</si>
  <si>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</si>
  <si>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</si>
  <si>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</si>
  <si>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</si>
  <si>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</si>
  <si>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</si>
  <si>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</si>
  <si>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</si>
  <si>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</si>
  <si>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</si>
  <si>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</si>
  <si>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</si>
  <si>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</si>
  <si>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</si>
  <si>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</si>
  <si>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</si>
  <si>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</si>
  <si>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</si>
  <si>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</si>
  <si>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</si>
  <si>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</si>
  <si>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</si>
  <si>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</si>
  <si>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</si>
  <si>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</si>
  <si>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</si>
  <si>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2009, nerozděl.</t>
  </si>
  <si>
    <t>Sportoviště 2009, nerozděleno</t>
  </si>
  <si>
    <t>Sport pro všechny 2009, nerozděl.</t>
  </si>
  <si>
    <t>Diagnóza památek 2009, nerozděl.</t>
  </si>
  <si>
    <t>Rozvoj vesnice 2009, nerozděleno</t>
  </si>
  <si>
    <t>Doprov. infr. CR 2009, nerozděl.</t>
  </si>
  <si>
    <t>Čistá voda 2009, nerozděleno</t>
  </si>
  <si>
    <t>Popularizace a vzdělávání v oblasti ICT II - 2009, nerozděleno</t>
  </si>
  <si>
    <t>Metropolitní sítě X - 2009, nerozděl.</t>
  </si>
  <si>
    <t>Jdeme příkladem-předcházíme odpadům 2009, nerozděleno</t>
  </si>
  <si>
    <t>Krajina Vysočiny 2009, nerozděl.</t>
  </si>
  <si>
    <t>Mezinár. projekty 2009, nerozděl.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</si>
  <si>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</si>
  <si>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</si>
  <si>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</si>
  <si>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</si>
  <si>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</si>
  <si>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</si>
  <si>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</si>
  <si>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</si>
  <si>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</si>
  <si>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</si>
  <si>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</si>
  <si>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</si>
  <si>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</si>
  <si>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</si>
  <si>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</si>
  <si>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</si>
  <si>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</si>
  <si>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</si>
  <si>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</si>
  <si>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</si>
  <si>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</si>
  <si>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</si>
  <si>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</si>
  <si>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Osobní a věcné výdaje krajského úřadu - příloha KR1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</si>
  <si>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</si>
  <si>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</si>
  <si>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</si>
  <si>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</si>
  <si>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</si>
  <si>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</si>
  <si>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</si>
  <si>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</si>
  <si>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</si>
  <si>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</si>
  <si>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</si>
  <si>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</si>
  <si>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</si>
  <si>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</si>
  <si>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</si>
  <si>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</si>
  <si>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</si>
  <si>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</si>
  <si>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</si>
  <si>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</si>
  <si>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</si>
  <si>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</si>
  <si>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</si>
  <si>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</si>
  <si>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</si>
  <si>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</si>
  <si>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</si>
  <si>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</si>
  <si>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</si>
  <si>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</si>
  <si>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</si>
  <si>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</si>
  <si>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</si>
  <si>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</si>
  <si>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</si>
  <si>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</si>
  <si>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</si>
  <si>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</si>
  <si>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</si>
  <si>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</si>
  <si>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</si>
  <si>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</si>
  <si>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</si>
  <si>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</si>
  <si>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</si>
  <si>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</si>
  <si>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Ostatní čerpání fondu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</si>
  <si>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</si>
  <si>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</si>
  <si>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</si>
  <si>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</si>
  <si>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</si>
  <si>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</si>
  <si>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</si>
  <si>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</si>
  <si>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</si>
  <si>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</si>
  <si>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</si>
  <si>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Asistenti pedagogů pro děti, žáky a studenty se sociálním znavýhodněním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</si>
  <si>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</si>
  <si>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</si>
  <si>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</si>
  <si>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</si>
  <si>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</si>
  <si>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</si>
  <si>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</si>
  <si>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</si>
  <si>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</si>
  <si>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</si>
  <si>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</si>
  <si>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</si>
  <si>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</si>
  <si>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</si>
  <si>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</si>
  <si>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</si>
  <si>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</si>
  <si>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</si>
  <si>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</si>
  <si>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</si>
  <si>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>Rozpočet</t>
  </si>
  <si>
    <t xml:space="preserve">% 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</si>
  <si>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</si>
  <si>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</si>
  <si>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</si>
  <si>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</si>
  <si>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</si>
  <si>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</si>
  <si>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</si>
  <si>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</si>
  <si>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</si>
  <si>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</si>
  <si>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</si>
  <si>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</si>
  <si>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</si>
  <si>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</si>
  <si>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</si>
  <si>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</si>
  <si>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</si>
  <si>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</si>
  <si>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</si>
  <si>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</si>
  <si>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</si>
  <si>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</si>
  <si>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</si>
  <si>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</si>
  <si>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</si>
  <si>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</si>
  <si>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</si>
  <si>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</si>
  <si>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</si>
  <si>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</si>
  <si>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</si>
  <si>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Převod do FSR (splátka půjčených prostředků od SOŠ a SOU Třešť, příspěvkové organizace kraje a splátky jistiny úvěru od EIB ), převody na zvl. účty kraje a do Fondu Vysočiny</t>
  </si>
  <si>
    <t>Převod z FSR (spolufinancování projektů ROP a zapojení části zůstatku zvláštního účtu vod § 42) a zapojení části disponibilního zůstatku kraje Vysočina za rok 2008 do rozpočtu kraje Vysočina na rok 2009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</si>
  <si>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</si>
  <si>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</si>
  <si>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</si>
  <si>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</si>
  <si>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</si>
  <si>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3) VÝVOJ DAŇOVÝCH PŘÍJMŮ KRAJE V OBDOBÍ   leden - duben   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</si>
  <si>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</si>
  <si>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</si>
  <si>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</si>
  <si>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</si>
  <si>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</si>
  <si>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</si>
  <si>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</si>
  <si>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</si>
  <si>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</si>
  <si>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</si>
  <si>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</si>
  <si>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</si>
  <si>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</si>
  <si>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období skutečnost</t>
  </si>
  <si>
    <t>Roz.sch.</t>
  </si>
  <si>
    <t>Roz.upr.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</si>
  <si>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</si>
  <si>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</si>
  <si>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</si>
  <si>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</si>
  <si>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</si>
  <si>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</si>
  <si>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SROVNÁNÍ VÝVOJE DAŇOVÝCH PŘÍJMŮ V ROCE 2009 A 2008   (bez daně placené krajem)</t>
  </si>
  <si>
    <t>ROK 2009</t>
  </si>
  <si>
    <t>Poznámka:</t>
  </si>
  <si>
    <t>Ve sledovaném období by alikvotní plnění daň. příjmů mělo činit 33.3%, tj. 1 205 533 tis. Kč. , což je o  47 317 tis. Kč více než skutečnost.</t>
  </si>
  <si>
    <t>Skutečné plnění daňových příjmů za sledované období činí 32%, tj. 1 158 216 tis. Kč, což je o  74 249 tis. Kč méně než za stejné období minulého roku.</t>
  </si>
  <si>
    <t>ROK 2008</t>
  </si>
  <si>
    <t>Celkem rok skutečnost</t>
  </si>
  <si>
    <t>% SKUT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</si>
  <si>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</si>
  <si>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</si>
  <si>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</si>
  <si>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</si>
  <si>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</si>
  <si>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</si>
  <si>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</si>
  <si>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</si>
  <si>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</si>
  <si>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</si>
  <si>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</si>
  <si>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</si>
  <si>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</si>
  <si>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</si>
  <si>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</si>
  <si>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Příspěvky na podporu krajských a národních postupových přehlídek, Zlatá jeřabina, cena za nejkrásnější naučnou knihu a výročí oslav Gustava Mahlera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</si>
  <si>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</si>
  <si>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</si>
  <si>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</si>
  <si>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>Ostatní přijaté vratky transferů (pol.2229)</t>
  </si>
  <si>
    <t>Příjmy z fin. vypořádání min. let mezi krajem a obcemi (pol.2223)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</si>
  <si>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</si>
  <si>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</si>
  <si>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</si>
  <si>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</si>
  <si>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</si>
  <si>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</si>
  <si>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</si>
  <si>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</si>
  <si>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</si>
  <si>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Rovné příležitosti v regionálních a komunálních rozpočtech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</si>
  <si>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</si>
  <si>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</si>
  <si>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</si>
  <si>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</si>
  <si>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</si>
  <si>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</si>
  <si>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</si>
  <si>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</si>
  <si>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</si>
  <si>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</si>
  <si>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</si>
  <si>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</si>
  <si>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</si>
  <si>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</si>
  <si>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</si>
  <si>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</si>
  <si>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</si>
  <si>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</si>
  <si>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</si>
  <si>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</si>
  <si>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</si>
  <si>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</si>
  <si>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</si>
  <si>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</si>
  <si>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</si>
  <si>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</si>
  <si>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</si>
  <si>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</si>
  <si>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</si>
  <si>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</si>
  <si>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</si>
  <si>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</si>
  <si>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</si>
  <si>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</si>
  <si>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</si>
  <si>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</si>
  <si>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</si>
  <si>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</si>
  <si>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</si>
  <si>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</si>
  <si>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</si>
  <si>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</si>
  <si>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</si>
  <si>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</si>
  <si>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</si>
  <si>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</si>
  <si>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</si>
  <si>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</si>
  <si>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</si>
  <si>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Filmová tvorba - ocenění v rámci Mezinárodního festivalu dokumentárních filmů v Jihlavě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</si>
  <si>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</si>
  <si>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</si>
  <si>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</si>
  <si>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</si>
  <si>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</si>
  <si>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</si>
  <si>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</si>
  <si>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</si>
  <si>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</si>
  <si>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</si>
  <si>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</si>
  <si>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</si>
  <si>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</si>
  <si>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</si>
  <si>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</si>
  <si>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</si>
  <si>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</si>
  <si>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</si>
  <si>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</si>
  <si>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</si>
  <si>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</si>
  <si>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</si>
  <si>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</si>
  <si>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</si>
  <si>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</si>
  <si>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</si>
  <si>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</si>
  <si>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</si>
  <si>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</si>
  <si>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</si>
  <si>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</si>
  <si>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</si>
  <si>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</si>
  <si>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</si>
  <si>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</si>
  <si>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</si>
  <si>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</si>
  <si>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</si>
  <si>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</si>
  <si>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</si>
  <si>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</si>
  <si>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</si>
  <si>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</si>
  <si>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</si>
  <si>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</si>
  <si>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</si>
  <si>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</si>
  <si>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</si>
  <si>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</si>
  <si>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</si>
  <si>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</si>
  <si>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</si>
  <si>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</si>
  <si>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</si>
  <si>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</si>
  <si>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</si>
  <si>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</si>
  <si>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</si>
  <si>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</si>
  <si>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</si>
  <si>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</si>
  <si>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</si>
  <si>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</si>
  <si>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</si>
  <si>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</si>
  <si>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</si>
  <si>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</si>
  <si>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</si>
  <si>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</si>
  <si>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</si>
  <si>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</si>
  <si>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</si>
  <si>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</si>
  <si>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</si>
  <si>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</si>
  <si>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</si>
  <si>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</si>
  <si>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</si>
  <si>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</si>
  <si>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</si>
  <si>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</si>
  <si>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</si>
  <si>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</si>
  <si>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</si>
  <si>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</si>
  <si>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</si>
  <si>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</si>
  <si>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</si>
  <si>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</si>
  <si>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</si>
  <si>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</si>
  <si>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</si>
  <si>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</si>
  <si>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</si>
  <si>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</si>
  <si>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 xml:space="preserve">*Ochrana druhů stanovišť 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</si>
  <si>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</si>
  <si>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</si>
  <si>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</si>
  <si>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</si>
  <si>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</si>
  <si>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</si>
  <si>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</si>
  <si>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</si>
  <si>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</si>
  <si>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</si>
  <si>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</si>
  <si>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</si>
  <si>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</si>
  <si>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</si>
  <si>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</si>
  <si>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</si>
  <si>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</si>
  <si>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</si>
  <si>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</si>
  <si>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</si>
  <si>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</si>
  <si>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</si>
  <si>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</si>
  <si>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</si>
  <si>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</si>
  <si>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236 85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</si>
  <si>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</si>
  <si>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</si>
  <si>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</si>
  <si>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</si>
  <si>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</si>
  <si>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</si>
  <si>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PLNĚNÍ PŘÍJMŮ A VÝDAJŮ ROZPOČTU KRAJE VYSOČINA V OBDOBÍ 1 - 4/2009</t>
  </si>
  <si>
    <t>1) REKAPITULACE HOSPODAŘENÍ  KRAJE DLE ROZPOČTU V OBDOBÍ 1 - 4/2009</t>
  </si>
  <si>
    <t>2)  PLNĚNÍ PŘÍJMŮ ROZPOČTU KRAJE V OBDOBÍ 1 - 4/2009</t>
  </si>
  <si>
    <t>4)  ČERPÁNÍ VÝDAJŮ ROZPOČTU KRAJE PODLE KAPITOL V OBDOBÍ 1 - 4/2009</t>
  </si>
  <si>
    <t>5)  ČERPÁNÍ VÝDAJŮ NA KAPITOLE KRAJSKÝ ÚŘAD V 1 - 4/2009</t>
  </si>
  <si>
    <t>6)  ČERPÁNÍ VÝDAJŮ NA KAPITOLE ZASTUPITELSTVO V 1 - 4/2009</t>
  </si>
  <si>
    <r>
      <t xml:space="preserve">7)  SOCIÁLNÍ FOND V OBDOBÍ 1 - 4/2009    </t>
    </r>
    <r>
      <rPr>
        <b/>
        <sz val="10"/>
        <rFont val="Arial CE"/>
        <family val="2"/>
      </rPr>
      <t>(Kč)</t>
    </r>
  </si>
  <si>
    <r>
      <t xml:space="preserve">8 a)  FOND VYSOČINY V OBDOBÍ 1 - 4/2009    </t>
    </r>
    <r>
      <rPr>
        <b/>
        <sz val="10"/>
        <rFont val="Arial CE"/>
        <family val="2"/>
      </rPr>
      <t>(Kč)</t>
    </r>
  </si>
  <si>
    <t>b)  ČERPÁNÍ  FONDU VYSOČINY DLE GRANTOVÝCH PROGRAMŮ           (Kč)     1 - 4/2009</t>
  </si>
  <si>
    <r>
      <t xml:space="preserve">9)  FOND STRATEGICKÝCH REZERV V OBDOBÍ 1 - 4/2009   </t>
    </r>
    <r>
      <rPr>
        <b/>
        <sz val="10"/>
        <rFont val="Arial CE"/>
        <family val="2"/>
      </rPr>
      <t>(Kč)</t>
    </r>
  </si>
  <si>
    <t>10 a) Čerpání projektů EU k 30.  4.  2009 (v tis. Kč)</t>
  </si>
  <si>
    <t>b) Čerpání projektů EU spolufinancovaných z půjčky SFDI k 30. 4. 2009 (v tis. Kč)</t>
  </si>
  <si>
    <t xml:space="preserve">        1 - 4/2009</t>
  </si>
  <si>
    <t>Stav na účtu k 30. 4. 2009</t>
  </si>
  <si>
    <t>Disponibilní zdroje FV k  30. 4.  2009</t>
  </si>
  <si>
    <t>Disponibilní zdroje SF k  30. 4.  2009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</si>
  <si>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</si>
  <si>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</si>
  <si>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</si>
  <si>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</si>
  <si>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</si>
  <si>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</si>
  <si>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</si>
  <si>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</si>
  <si>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</si>
  <si>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</si>
  <si>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</si>
  <si>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</si>
  <si>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</si>
  <si>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</si>
  <si>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</si>
  <si>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</si>
  <si>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</si>
  <si>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</si>
  <si>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</si>
  <si>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</si>
  <si>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</si>
  <si>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</si>
  <si>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</si>
  <si>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</si>
  <si>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</si>
  <si>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</si>
  <si>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</si>
  <si>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</si>
  <si>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</si>
  <si>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</si>
  <si>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</si>
  <si>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</si>
  <si>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</si>
  <si>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</si>
  <si>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</si>
  <si>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</si>
  <si>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</si>
  <si>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</si>
  <si>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</si>
  <si>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</si>
  <si>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</si>
  <si>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</si>
  <si>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</si>
  <si>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</si>
  <si>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</si>
  <si>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</si>
  <si>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</si>
  <si>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</si>
  <si>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</si>
  <si>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</si>
  <si>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</si>
  <si>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</si>
  <si>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</si>
  <si>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</si>
  <si>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</si>
  <si>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</si>
  <si>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</si>
  <si>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</si>
  <si>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</si>
  <si>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</si>
  <si>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</si>
  <si>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</si>
  <si>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</si>
  <si>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</si>
  <si>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</si>
  <si>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Revitalizace parků v zařízeních zřizovaných krajem Vysočina</t>
  </si>
  <si>
    <t>Úspora energií v objektech kraje Vysočina II.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</si>
  <si>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</si>
  <si>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</si>
  <si>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</si>
  <si>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</si>
  <si>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</si>
  <si>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</si>
  <si>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</si>
  <si>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</si>
  <si>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</si>
  <si>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</si>
  <si>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</si>
  <si>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</si>
  <si>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</si>
  <si>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</si>
  <si>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</si>
  <si>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</si>
  <si>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</si>
  <si>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</si>
  <si>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</si>
  <si>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</si>
  <si>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</si>
  <si>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</si>
  <si>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</si>
  <si>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</si>
  <si>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</si>
  <si>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</si>
  <si>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</si>
  <si>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</si>
  <si>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</si>
  <si>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Příspěvky na provoz zřizovaným příspěvkovým organizacím kraje</t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</si>
  <si>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</si>
  <si>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</si>
  <si>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</si>
  <si>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</si>
  <si>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</si>
  <si>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</si>
  <si>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</si>
  <si>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</si>
  <si>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</si>
  <si>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</si>
  <si>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</si>
  <si>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</si>
  <si>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</si>
  <si>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</si>
  <si>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</si>
  <si>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</si>
  <si>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</si>
  <si>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</si>
  <si>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</si>
  <si>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</si>
  <si>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</si>
  <si>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</si>
  <si>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</si>
  <si>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</si>
  <si>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</si>
  <si>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</si>
  <si>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</si>
  <si>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</si>
  <si>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</si>
  <si>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</si>
  <si>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</si>
  <si>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</si>
  <si>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</si>
  <si>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</si>
  <si>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</si>
  <si>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</si>
  <si>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</si>
  <si>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</si>
  <si>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</si>
  <si>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</si>
  <si>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</si>
  <si>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</si>
  <si>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</si>
  <si>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</si>
  <si>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</si>
  <si>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</si>
  <si>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</si>
  <si>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</si>
  <si>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</si>
  <si>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</si>
  <si>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</si>
  <si>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</si>
  <si>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</si>
  <si>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</si>
  <si>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</si>
  <si>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</si>
  <si>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</si>
  <si>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</si>
  <si>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</si>
  <si>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</si>
  <si>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</si>
  <si>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Splátky půjčených prostředků 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</si>
  <si>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</si>
  <si>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</si>
  <si>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</si>
  <si>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</si>
  <si>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</si>
  <si>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</si>
  <si>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</si>
  <si>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</si>
  <si>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</si>
  <si>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Ostatní nedaňové příjmy jinde nezařazené (pol.2329)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</si>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</sst>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b/>
      <i/>
      <sz val="14"/>
      <name val="Arial CE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7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4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8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0" fontId="43" fillId="0" borderId="19" xfId="20" applyFill="1" applyBorder="1">
      <alignment horizontal="center" vertical="top" wrapText="1"/>
      <protection/>
    </xf>
    <xf numFmtId="0" fontId="39" fillId="0" borderId="0" xfId="20" applyFill="1" applyBorder="1">
      <alignment vertical="top" wrapText="1"/>
      <protection/>
    </xf>
    <xf numFmtId="0" fontId="39" fillId="0" borderId="0" xfId="20" applyFill="1" applyBorder="1">
      <alignment vertical="top" wrapText="1"/>
      <protection/>
    </xf>
    <xf numFmtId="0" fontId="39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39" fillId="0" borderId="0" xfId="20" applyFill="1" applyBorder="1">
      <alignment vertical="top" wrapText="1"/>
      <protection/>
    </xf>
    <xf numFmtId="0" fontId="39" fillId="0" borderId="0" xfId="20" applyFill="1">
      <alignment vertical="top" wrapText="1"/>
      <protection/>
    </xf>
    <xf numFmtId="0" fontId="39" fillId="0" borderId="0" xfId="20" applyFill="1" applyBorder="1">
      <alignment vertical="top" wrapText="1"/>
      <protection/>
    </xf>
    <xf numFmtId="0" fontId="39" fillId="2" borderId="20" xfId="20" applyFill="1" applyBorder="1">
      <alignment vertical="top" wrapText="1"/>
      <protection/>
    </xf>
    <xf numFmtId="0" fontId="39" fillId="2" borderId="20" xfId="20" applyFill="1" applyBorder="1">
      <alignment horizontal="center" vertical="top" wrapText="1"/>
      <protection/>
    </xf>
    <xf numFmtId="0" fontId="39" fillId="0" borderId="21" xfId="20" applyFill="1" applyBorder="1">
      <alignment vertical="top" wrapText="1"/>
      <protection/>
    </xf>
    <xf numFmtId="0" fontId="34" fillId="0" borderId="22" xfId="20" applyFill="1" applyBorder="1">
      <alignment vertical="top" wrapText="1"/>
      <protection/>
    </xf>
    <xf numFmtId="207" fontId="39" fillId="0" borderId="20" xfId="20" applyFill="1" applyBorder="1">
      <alignment horizontal="right" vertical="top" wrapText="1"/>
      <protection/>
    </xf>
    <xf numFmtId="0" fontId="39" fillId="0" borderId="23" xfId="20" applyFill="1" applyBorder="1">
      <alignment vertical="top" wrapText="1"/>
      <protection/>
    </xf>
    <xf numFmtId="0" fontId="42" fillId="0" borderId="20" xfId="20" applyFill="1" applyBorder="1">
      <alignment vertical="top" wrapText="1"/>
      <protection/>
    </xf>
    <xf numFmtId="207" fontId="42" fillId="0" borderId="20" xfId="20" applyFill="1" applyBorder="1">
      <alignment horizontal="right" vertical="top" wrapText="1"/>
      <protection/>
    </xf>
    <xf numFmtId="0" fontId="39" fillId="0" borderId="24" xfId="20" applyFill="1" applyBorder="1">
      <alignment vertical="top" wrapText="1"/>
      <protection/>
    </xf>
    <xf numFmtId="0" fontId="42" fillId="0" borderId="19" xfId="20" applyFill="1" applyBorder="1">
      <alignment horizontal="left" vertical="top" wrapText="1"/>
      <protection/>
    </xf>
    <xf numFmtId="0" fontId="39" fillId="2" borderId="20" xfId="20" applyFill="1" applyBorder="1">
      <alignment horizontal="left" vertical="top" wrapText="1"/>
      <protection/>
    </xf>
    <xf numFmtId="0" fontId="44" fillId="0" borderId="25" xfId="20" applyFill="1" applyBorder="1">
      <alignment vertical="top" wrapText="1"/>
      <protection/>
    </xf>
    <xf numFmtId="0" fontId="39" fillId="0" borderId="0" xfId="20" applyFill="1" applyBorder="1">
      <alignment vertical="top" wrapText="1"/>
      <protection/>
    </xf>
    <xf numFmtId="0" fontId="39" fillId="0" borderId="0" xfId="20" applyFill="1" applyBorder="1">
      <alignment vertical="top" wrapText="1"/>
      <protection/>
    </xf>
    <xf numFmtId="0" fontId="39" fillId="0" borderId="0" xfId="20" applyFill="1" applyBorder="1">
      <alignment vertical="top" wrapText="1"/>
      <protection/>
    </xf>
    <xf numFmtId="0" fontId="2" fillId="2" borderId="1" xfId="0" applyFont="1" applyFill="1" applyBorder="1" applyAlignment="1">
      <alignment horizontal="left" vertical="center" indent="1"/>
    </xf>
    <xf numFmtId="0" fontId="45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47" fillId="4" borderId="0" xfId="0" applyFont="1" applyFill="1" applyBorder="1" applyAlignment="1">
      <alignment horizontal="left" vertical="center" wrapText="1" indent="1"/>
    </xf>
    <xf numFmtId="0" fontId="46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37" fillId="2" borderId="26" xfId="0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horizontal="center" vertical="center"/>
    </xf>
    <xf numFmtId="3" fontId="37" fillId="2" borderId="27" xfId="0" applyNumberFormat="1" applyFont="1" applyFill="1" applyBorder="1" applyAlignment="1">
      <alignment horizontal="center" vertical="center" wrapText="1"/>
    </xf>
    <xf numFmtId="3" fontId="37" fillId="2" borderId="28" xfId="0" applyNumberFormat="1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49" fillId="0" borderId="1" xfId="0" applyNumberFormat="1" applyFont="1" applyBorder="1" applyAlignment="1">
      <alignment horizontal="right" vertical="top" wrapText="1"/>
    </xf>
    <xf numFmtId="3" fontId="37" fillId="0" borderId="1" xfId="0" applyNumberFormat="1" applyFont="1" applyBorder="1" applyAlignment="1">
      <alignment/>
    </xf>
    <xf numFmtId="3" fontId="37" fillId="0" borderId="9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3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49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49" fillId="0" borderId="3" xfId="0" applyNumberFormat="1" applyFont="1" applyFill="1" applyBorder="1" applyAlignment="1">
      <alignment horizontal="right" vertical="top" wrapText="1"/>
    </xf>
    <xf numFmtId="3" fontId="37" fillId="0" borderId="16" xfId="0" applyNumberFormat="1" applyFont="1" applyBorder="1" applyAlignment="1">
      <alignment/>
    </xf>
    <xf numFmtId="0" fontId="37" fillId="0" borderId="29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7" fillId="0" borderId="3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3" fontId="37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30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7" fillId="0" borderId="1" xfId="0" applyNumberFormat="1" applyFont="1" applyFill="1" applyBorder="1" applyAlignment="1">
      <alignment/>
    </xf>
    <xf numFmtId="3" fontId="37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7" fillId="0" borderId="30" xfId="0" applyFont="1" applyFill="1" applyBorder="1" applyAlignment="1">
      <alignment horizontal="center"/>
    </xf>
    <xf numFmtId="0" fontId="37" fillId="0" borderId="1" xfId="0" applyFont="1" applyFill="1" applyBorder="1" applyAlignment="1">
      <alignment/>
    </xf>
    <xf numFmtId="0" fontId="37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7" fillId="0" borderId="29" xfId="0" applyFont="1" applyFill="1" applyBorder="1" applyAlignment="1">
      <alignment horizontal="center"/>
    </xf>
    <xf numFmtId="0" fontId="50" fillId="0" borderId="3" xfId="0" applyFont="1" applyFill="1" applyBorder="1" applyAlignment="1">
      <alignment wrapText="1"/>
    </xf>
    <xf numFmtId="3" fontId="37" fillId="0" borderId="3" xfId="0" applyNumberFormat="1" applyFont="1" applyFill="1" applyBorder="1" applyAlignment="1">
      <alignment/>
    </xf>
    <xf numFmtId="3" fontId="37" fillId="0" borderId="16" xfId="0" applyNumberFormat="1" applyFont="1" applyFill="1" applyBorder="1" applyAlignment="1">
      <alignment/>
    </xf>
    <xf numFmtId="0" fontId="35" fillId="0" borderId="29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7" fillId="0" borderId="3" xfId="0" applyFont="1" applyFill="1" applyBorder="1" applyAlignment="1">
      <alignment wrapText="1"/>
    </xf>
    <xf numFmtId="0" fontId="37" fillId="0" borderId="3" xfId="0" applyFont="1" applyFill="1" applyBorder="1" applyAlignment="1">
      <alignment wrapText="1" shrinkToFit="1"/>
    </xf>
    <xf numFmtId="3" fontId="35" fillId="0" borderId="31" xfId="0" applyNumberFormat="1" applyFont="1" applyFill="1" applyBorder="1" applyAlignment="1">
      <alignment horizontal="right"/>
    </xf>
    <xf numFmtId="3" fontId="35" fillId="0" borderId="32" xfId="0" applyNumberFormat="1" applyFont="1" applyFill="1" applyBorder="1" applyAlignment="1">
      <alignment horizontal="right"/>
    </xf>
    <xf numFmtId="3" fontId="37" fillId="0" borderId="0" xfId="0" applyNumberFormat="1" applyFont="1" applyBorder="1" applyAlignment="1">
      <alignment/>
    </xf>
    <xf numFmtId="0" fontId="5" fillId="0" borderId="3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/>
    </xf>
    <xf numFmtId="0" fontId="37" fillId="0" borderId="9" xfId="0" applyFont="1" applyBorder="1" applyAlignment="1">
      <alignment/>
    </xf>
    <xf numFmtId="3" fontId="37" fillId="0" borderId="1" xfId="0" applyNumberFormat="1" applyFont="1" applyBorder="1" applyAlignment="1">
      <alignment/>
    </xf>
    <xf numFmtId="0" fontId="37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7" fillId="0" borderId="31" xfId="0" applyNumberFormat="1" applyFont="1" applyBorder="1" applyAlignment="1">
      <alignment/>
    </xf>
    <xf numFmtId="3" fontId="37" fillId="0" borderId="33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3" fontId="23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/>
    </xf>
    <xf numFmtId="3" fontId="1" fillId="4" borderId="0" xfId="0" applyNumberFormat="1" applyFont="1" applyFill="1" applyAlignment="1">
      <alignment horizontal="right" vertical="center"/>
    </xf>
    <xf numFmtId="3" fontId="38" fillId="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0" fillId="0" borderId="6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0" fontId="2" fillId="0" borderId="1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0" fillId="0" borderId="0" xfId="20" applyFill="1" applyBorder="1">
      <alignment vertical="top" wrapText="1"/>
      <protection/>
    </xf>
    <xf numFmtId="0" fontId="41" fillId="0" borderId="0" xfId="20" applyFill="1" applyBorder="1">
      <alignment horizontal="right" vertical="top" wrapText="1"/>
      <protection/>
    </xf>
    <xf numFmtId="0" fontId="39" fillId="2" borderId="20" xfId="20" applyFill="1" applyBorder="1">
      <alignment horizontal="center" vertical="top" wrapText="1"/>
      <protection/>
    </xf>
    <xf numFmtId="0" fontId="39" fillId="2" borderId="20" xfId="20" applyFont="1" applyFill="1" applyBorder="1">
      <alignment horizontal="center" vertical="top" wrapText="1"/>
      <protection/>
    </xf>
    <xf numFmtId="208" fontId="39" fillId="0" borderId="20" xfId="20" applyFill="1" applyBorder="1">
      <alignment horizontal="center" vertical="top" wrapText="1"/>
      <protection/>
    </xf>
    <xf numFmtId="207" fontId="39" fillId="0" borderId="20" xfId="20" applyFill="1" applyBorder="1">
      <alignment horizontal="right" vertical="top" wrapText="1"/>
      <protection/>
    </xf>
    <xf numFmtId="207" fontId="42" fillId="0" borderId="20" xfId="20" applyFill="1" applyBorder="1">
      <alignment horizontal="right" vertical="top" wrapText="1"/>
      <protection/>
    </xf>
    <xf numFmtId="208" fontId="42" fillId="0" borderId="20" xfId="20" applyFill="1" applyBorder="1">
      <alignment horizontal="center" vertical="top" wrapText="1"/>
      <protection/>
    </xf>
    <xf numFmtId="0" fontId="39" fillId="0" borderId="20" xfId="20" applyFill="1" applyBorder="1">
      <alignment vertical="top" wrapText="1"/>
      <protection/>
    </xf>
    <xf numFmtId="0" fontId="39" fillId="4" borderId="20" xfId="20" applyFill="1" applyBorder="1">
      <alignment vertical="top" wrapText="1"/>
      <protection/>
    </xf>
    <xf numFmtId="0" fontId="43" fillId="0" borderId="19" xfId="20" applyFill="1" applyBorder="1">
      <alignment horizontal="center" vertical="top" wrapText="1"/>
      <protection/>
    </xf>
    <xf numFmtId="0" fontId="44" fillId="0" borderId="25" xfId="20" applyFill="1" applyBorder="1">
      <alignment vertical="top" wrapText="1"/>
      <protection/>
    </xf>
    <xf numFmtId="0" fontId="39" fillId="0" borderId="0" xfId="20" applyFill="1" applyBorder="1">
      <alignment vertical="top" wrapText="1"/>
      <protection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37" fillId="2" borderId="34" xfId="0" applyFont="1" applyFill="1" applyBorder="1" applyAlignment="1">
      <alignment horizontal="left"/>
    </xf>
    <xf numFmtId="0" fontId="37" fillId="2" borderId="10" xfId="0" applyFont="1" applyFill="1" applyBorder="1" applyAlignment="1">
      <alignment horizontal="left"/>
    </xf>
    <xf numFmtId="0" fontId="37" fillId="2" borderId="35" xfId="0" applyFont="1" applyFill="1" applyBorder="1" applyAlignment="1">
      <alignment horizontal="left"/>
    </xf>
    <xf numFmtId="0" fontId="37" fillId="9" borderId="34" xfId="0" applyFont="1" applyFill="1" applyBorder="1" applyAlignment="1">
      <alignment/>
    </xf>
    <xf numFmtId="0" fontId="37" fillId="9" borderId="10" xfId="0" applyFont="1" applyFill="1" applyBorder="1" applyAlignment="1">
      <alignment/>
    </xf>
    <xf numFmtId="0" fontId="37" fillId="9" borderId="35" xfId="0" applyFont="1" applyFill="1" applyBorder="1" applyAlignment="1">
      <alignment/>
    </xf>
    <xf numFmtId="0" fontId="35" fillId="10" borderId="36" xfId="0" applyFont="1" applyFill="1" applyBorder="1" applyAlignment="1">
      <alignment horizontal="left"/>
    </xf>
    <xf numFmtId="0" fontId="35" fillId="10" borderId="31" xfId="0" applyFont="1" applyFill="1" applyBorder="1" applyAlignment="1">
      <alignment horizontal="left"/>
    </xf>
    <xf numFmtId="0" fontId="35" fillId="0" borderId="26" xfId="0" applyFont="1" applyBorder="1" applyAlignment="1">
      <alignment horizontal="left"/>
    </xf>
    <xf numFmtId="0" fontId="35" fillId="0" borderId="37" xfId="0" applyFont="1" applyBorder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5" fillId="0" borderId="3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4" xfId="0" applyFont="1" applyBorder="1" applyAlignment="1">
      <alignment/>
    </xf>
    <xf numFmtId="0" fontId="2" fillId="0" borderId="2" xfId="0" applyFont="1" applyBorder="1" applyAlignment="1">
      <alignment/>
    </xf>
    <xf numFmtId="0" fontId="35" fillId="0" borderId="36" xfId="0" applyFont="1" applyBorder="1" applyAlignment="1">
      <alignment horizontal="left"/>
    </xf>
    <xf numFmtId="0" fontId="35" fillId="0" borderId="31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" fontId="5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wrapText="1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5" fillId="0" borderId="9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2" xfId="0" applyFont="1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0" borderId="9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6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3" fontId="2" fillId="8" borderId="9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47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65" fontId="2" fillId="0" borderId="18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ane%5Fcernobila%5Fhi(1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KÚ'!$A$56:$A$59</c:f>
              <c:strCache/>
            </c:strRef>
          </c:cat>
          <c:val>
            <c:numRef>
              <c:f>'čerpání KÚ'!$E$56:$E$59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zastupitelstva'!$A$56:$A$59</c:f>
              <c:strCache/>
            </c:strRef>
          </c:cat>
          <c:val>
            <c:numRef>
              <c:f>'čerpání zastupitelstva'!$E$56:$E$59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38100</xdr:rowOff>
    </xdr:from>
    <xdr:to>
      <xdr:col>25</xdr:col>
      <xdr:colOff>0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52700"/>
          <a:ext cx="1398270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41</xdr:row>
      <xdr:rowOff>38100</xdr:rowOff>
    </xdr:from>
    <xdr:to>
      <xdr:col>9</xdr:col>
      <xdr:colOff>0</xdr:colOff>
      <xdr:row>41</xdr:row>
      <xdr:rowOff>4295775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296775"/>
          <a:ext cx="672465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41</xdr:row>
      <xdr:rowOff>38100</xdr:rowOff>
    </xdr:from>
    <xdr:to>
      <xdr:col>23</xdr:col>
      <xdr:colOff>666750</xdr:colOff>
      <xdr:row>41</xdr:row>
      <xdr:rowOff>4295775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12296775"/>
          <a:ext cx="69723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152400</xdr:rowOff>
    </xdr:from>
    <xdr:to>
      <xdr:col>7</xdr:col>
      <xdr:colOff>0</xdr:colOff>
      <xdr:row>88</xdr:row>
      <xdr:rowOff>152400</xdr:rowOff>
    </xdr:to>
    <xdr:graphicFrame>
      <xdr:nvGraphicFramePr>
        <xdr:cNvPr id="1" name="Chart 1"/>
        <xdr:cNvGraphicFramePr/>
      </xdr:nvGraphicFramePr>
      <xdr:xfrm>
        <a:off x="0" y="11087100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6</xdr:col>
      <xdr:colOff>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08299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46"/>
      <c r="E1" s="446"/>
      <c r="F1" s="446"/>
      <c r="G1" s="446"/>
      <c r="H1" s="446"/>
    </row>
    <row r="2" spans="4:8" ht="14.25">
      <c r="D2" s="446"/>
      <c r="E2" s="446"/>
      <c r="F2" s="446"/>
      <c r="G2" s="446"/>
      <c r="H2" s="446"/>
    </row>
    <row r="3" spans="4:8" ht="14.25">
      <c r="D3" s="446"/>
      <c r="E3" s="446"/>
      <c r="F3" s="446"/>
      <c r="G3" s="446"/>
      <c r="H3" s="446"/>
    </row>
    <row r="4" spans="1:5" ht="18">
      <c r="A4" s="793" t="s">
        <v>828</v>
      </c>
      <c r="B4" s="793"/>
      <c r="C4" s="793"/>
      <c r="D4" s="793"/>
      <c r="E4" s="793"/>
    </row>
    <row r="6" spans="1:5" ht="18">
      <c r="A6" s="794" t="s">
        <v>829</v>
      </c>
      <c r="B6" s="794"/>
      <c r="C6" s="794"/>
      <c r="D6" s="794"/>
      <c r="E6" s="794"/>
    </row>
    <row r="7" spans="2:3" ht="14.25">
      <c r="B7" s="446"/>
      <c r="C7" s="446"/>
    </row>
    <row r="8" spans="2:3" ht="14.25">
      <c r="B8" s="446"/>
      <c r="C8" s="446"/>
    </row>
    <row r="9" spans="1:3" ht="12.75">
      <c r="A9" s="55" t="s">
        <v>996</v>
      </c>
      <c r="C9" s="15"/>
    </row>
    <row r="10" spans="1:5" ht="25.5">
      <c r="A10" s="21"/>
      <c r="B10" s="42" t="s">
        <v>998</v>
      </c>
      <c r="C10" s="51" t="s">
        <v>999</v>
      </c>
      <c r="D10" s="5" t="s">
        <v>824</v>
      </c>
      <c r="E10" s="43" t="s">
        <v>1000</v>
      </c>
    </row>
    <row r="11" spans="1:5" ht="12.75">
      <c r="A11" s="22" t="s">
        <v>79</v>
      </c>
      <c r="B11" s="312">
        <f>B35</f>
        <v>7852064</v>
      </c>
      <c r="C11" s="312">
        <f>C35</f>
        <v>8362724</v>
      </c>
      <c r="D11" s="312">
        <v>3442098</v>
      </c>
      <c r="E11" s="270">
        <f>+D11/C11*100</f>
        <v>41.16000958539347</v>
      </c>
    </row>
    <row r="12" spans="1:5" ht="12.75">
      <c r="A12" s="22" t="s">
        <v>78</v>
      </c>
      <c r="B12" s="292">
        <f>B48</f>
        <v>7852064</v>
      </c>
      <c r="C12" s="281">
        <v>8362724</v>
      </c>
      <c r="D12" s="281">
        <v>3023063</v>
      </c>
      <c r="E12" s="270">
        <f>+D12/C12*100</f>
        <v>36.14926189122109</v>
      </c>
    </row>
    <row r="13" spans="1:5" ht="12.75">
      <c r="A13" s="32" t="s">
        <v>558</v>
      </c>
      <c r="B13" s="27">
        <v>0</v>
      </c>
      <c r="C13" s="281">
        <f>C11-C12</f>
        <v>0</v>
      </c>
      <c r="D13" s="281">
        <f>D11-D12</f>
        <v>419035</v>
      </c>
      <c r="E13" s="270">
        <v>0</v>
      </c>
    </row>
    <row r="14" spans="1:5" ht="12.75">
      <c r="A14" s="272"/>
      <c r="B14" s="398"/>
      <c r="C14" s="398"/>
      <c r="D14" s="398"/>
      <c r="E14" s="35"/>
    </row>
    <row r="15" spans="1:5" ht="12.75" customHeight="1">
      <c r="A15" s="791"/>
      <c r="B15" s="792"/>
      <c r="C15" s="792"/>
      <c r="D15" s="792"/>
      <c r="E15" s="792"/>
    </row>
    <row r="16" spans="1:5" ht="12.75">
      <c r="A16" s="55" t="s">
        <v>554</v>
      </c>
      <c r="B16" s="286"/>
      <c r="C16" s="287"/>
      <c r="D16" s="287"/>
      <c r="E16" s="288"/>
    </row>
    <row r="17" spans="1:9" ht="25.5">
      <c r="A17" s="21"/>
      <c r="B17" s="42" t="s">
        <v>998</v>
      </c>
      <c r="C17" s="51" t="s">
        <v>999</v>
      </c>
      <c r="D17" s="5" t="s">
        <v>824</v>
      </c>
      <c r="E17" s="43" t="s">
        <v>1000</v>
      </c>
      <c r="I17" s="106"/>
    </row>
    <row r="18" spans="1:9" ht="12.75">
      <c r="A18" s="94" t="s">
        <v>80</v>
      </c>
      <c r="B18" s="269">
        <v>4079986</v>
      </c>
      <c r="C18" s="269">
        <v>4625944</v>
      </c>
      <c r="D18" s="293">
        <v>1593785</v>
      </c>
      <c r="E18" s="485">
        <f>+D18/C18*100</f>
        <v>34.4531840420031</v>
      </c>
      <c r="I18" s="106"/>
    </row>
    <row r="19" spans="1:9" ht="12.75">
      <c r="A19" s="94" t="s">
        <v>78</v>
      </c>
      <c r="B19" s="293">
        <v>4079986</v>
      </c>
      <c r="C19" s="293">
        <v>4625944</v>
      </c>
      <c r="D19" s="293">
        <v>1136731</v>
      </c>
      <c r="E19" s="485">
        <f>+D19/C19*100</f>
        <v>24.572952028818335</v>
      </c>
      <c r="I19" s="106"/>
    </row>
    <row r="20" spans="1:5" ht="12.75">
      <c r="A20" s="94" t="s">
        <v>558</v>
      </c>
      <c r="B20" s="95">
        <v>0</v>
      </c>
      <c r="C20" s="269">
        <v>0</v>
      </c>
      <c r="D20" s="269">
        <f>D18-D19</f>
        <v>457054</v>
      </c>
      <c r="E20" s="214">
        <v>0</v>
      </c>
    </row>
    <row r="21" spans="2:3" ht="14.25">
      <c r="B21" s="446"/>
      <c r="C21" s="446"/>
    </row>
    <row r="22" spans="2:3" ht="12.75" customHeight="1">
      <c r="B22" s="446"/>
      <c r="C22" s="446"/>
    </row>
    <row r="23" spans="1:12" s="15" customFormat="1" ht="26.25" customHeight="1">
      <c r="A23" s="218" t="s">
        <v>541</v>
      </c>
      <c r="B23" s="42" t="s">
        <v>998</v>
      </c>
      <c r="C23" s="51" t="s">
        <v>999</v>
      </c>
      <c r="D23" s="5" t="s">
        <v>824</v>
      </c>
      <c r="E23" s="43" t="s">
        <v>1000</v>
      </c>
      <c r="F23"/>
      <c r="G23"/>
      <c r="H23"/>
      <c r="I23"/>
      <c r="J23"/>
      <c r="K23"/>
      <c r="L23"/>
    </row>
    <row r="24" spans="1:12" s="15" customFormat="1" ht="16.5" customHeight="1">
      <c r="A24" s="518" t="s">
        <v>538</v>
      </c>
      <c r="B24" s="431">
        <v>3617982</v>
      </c>
      <c r="C24" s="451">
        <v>3617982</v>
      </c>
      <c r="D24" s="451">
        <v>1158789</v>
      </c>
      <c r="E24" s="270">
        <f>+D24/C24*100</f>
        <v>32.028600473965874</v>
      </c>
      <c r="F24"/>
      <c r="G24"/>
      <c r="H24"/>
      <c r="I24"/>
      <c r="J24"/>
      <c r="K24"/>
      <c r="L24"/>
    </row>
    <row r="25" spans="1:12" s="15" customFormat="1" ht="15" customHeight="1">
      <c r="A25" s="518" t="s">
        <v>542</v>
      </c>
      <c r="B25" s="431">
        <v>317132</v>
      </c>
      <c r="C25" s="451">
        <v>318000</v>
      </c>
      <c r="D25" s="275">
        <v>37635</v>
      </c>
      <c r="E25" s="270">
        <f>+D25/C25*100</f>
        <v>11.834905660377357</v>
      </c>
      <c r="F25"/>
      <c r="G25"/>
      <c r="H25"/>
      <c r="I25"/>
      <c r="J25"/>
      <c r="K25"/>
      <c r="L25"/>
    </row>
    <row r="26" spans="1:12" s="15" customFormat="1" ht="15.75" customHeight="1">
      <c r="A26" s="518" t="s">
        <v>539</v>
      </c>
      <c r="B26" s="431">
        <v>31000</v>
      </c>
      <c r="C26" s="451">
        <v>31000</v>
      </c>
      <c r="D26" s="275">
        <v>3734</v>
      </c>
      <c r="E26" s="270">
        <f>+D26/C26*100</f>
        <v>12.045161290322582</v>
      </c>
      <c r="F26"/>
      <c r="G26"/>
      <c r="H26"/>
      <c r="I26"/>
      <c r="J26"/>
      <c r="K26"/>
      <c r="L26"/>
    </row>
    <row r="27" spans="1:12" s="15" customFormat="1" ht="15.75" customHeight="1">
      <c r="A27" s="518" t="s">
        <v>543</v>
      </c>
      <c r="B27" s="431">
        <v>3855400</v>
      </c>
      <c r="C27" s="451">
        <v>4210688</v>
      </c>
      <c r="D27" s="275">
        <v>2182788</v>
      </c>
      <c r="E27" s="270">
        <f>+D27/C27*100</f>
        <v>51.83922437378404</v>
      </c>
      <c r="F27"/>
      <c r="G27"/>
      <c r="H27"/>
      <c r="I27"/>
      <c r="J27"/>
      <c r="K27"/>
      <c r="L27"/>
    </row>
    <row r="28" spans="1:12" s="15" customFormat="1" ht="16.5" customHeight="1">
      <c r="A28" s="521" t="s">
        <v>544</v>
      </c>
      <c r="B28" s="484">
        <f>SUM(B24:B27)</f>
        <v>7821514</v>
      </c>
      <c r="C28" s="548">
        <f>SUM(C24:C27)</f>
        <v>8177670</v>
      </c>
      <c r="D28" s="549">
        <f>SUM(D24:D27)</f>
        <v>3382946</v>
      </c>
      <c r="E28" s="485">
        <f>D28/C28*100</f>
        <v>41.368091400117635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8" t="s">
        <v>564</v>
      </c>
      <c r="B31" s="42" t="s">
        <v>998</v>
      </c>
      <c r="C31" s="51" t="s">
        <v>999</v>
      </c>
      <c r="D31" s="5" t="s">
        <v>824</v>
      </c>
      <c r="E31" s="43" t="s">
        <v>1000</v>
      </c>
      <c r="F31"/>
      <c r="G31"/>
      <c r="H31"/>
      <c r="I31"/>
      <c r="J31"/>
      <c r="K31"/>
      <c r="L31"/>
    </row>
    <row r="32" spans="1:12" s="15" customFormat="1" ht="63.75" customHeight="1">
      <c r="A32" s="328" t="s">
        <v>582</v>
      </c>
      <c r="B32" s="431">
        <v>30550</v>
      </c>
      <c r="C32" s="451">
        <v>185054</v>
      </c>
      <c r="D32" s="275">
        <v>59152</v>
      </c>
      <c r="E32" s="270">
        <f>+D32/C32*100</f>
        <v>31.96472381034725</v>
      </c>
      <c r="F32"/>
      <c r="G32"/>
      <c r="H32"/>
      <c r="I32"/>
      <c r="J32"/>
      <c r="K32"/>
      <c r="L32"/>
    </row>
    <row r="33" spans="1:12" s="15" customFormat="1" ht="12.75">
      <c r="A33" s="479"/>
      <c r="B33" s="482"/>
      <c r="C33" s="374"/>
      <c r="D33" s="483"/>
      <c r="E33" s="387"/>
      <c r="F33"/>
      <c r="G33"/>
      <c r="H33"/>
      <c r="I33"/>
      <c r="J33"/>
      <c r="K33"/>
      <c r="L33"/>
    </row>
    <row r="34" spans="1:12" s="15" customFormat="1" ht="12.75">
      <c r="A34" s="479"/>
      <c r="B34" s="482"/>
      <c r="C34" s="374"/>
      <c r="D34" s="483"/>
      <c r="E34" s="387"/>
      <c r="F34"/>
      <c r="G34"/>
      <c r="H34"/>
      <c r="I34"/>
      <c r="J34"/>
      <c r="K34"/>
      <c r="L34"/>
    </row>
    <row r="35" spans="1:12" s="15" customFormat="1" ht="12.75">
      <c r="A35" s="519" t="s">
        <v>683</v>
      </c>
      <c r="B35" s="191">
        <f>B28+B32</f>
        <v>7852064</v>
      </c>
      <c r="C35" s="191">
        <f>C28+C32</f>
        <v>8362724</v>
      </c>
      <c r="D35" s="191">
        <f>D28+D32</f>
        <v>3442098</v>
      </c>
      <c r="E35" s="204">
        <f>D35/C35*100</f>
        <v>41.16000958539347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8" t="s">
        <v>545</v>
      </c>
      <c r="B38" s="42" t="s">
        <v>998</v>
      </c>
      <c r="C38" s="51" t="s">
        <v>999</v>
      </c>
      <c r="D38" s="5" t="s">
        <v>824</v>
      </c>
      <c r="E38" s="43" t="s">
        <v>1000</v>
      </c>
      <c r="F38"/>
      <c r="G38"/>
      <c r="H38"/>
      <c r="I38"/>
      <c r="J38"/>
      <c r="K38"/>
      <c r="L38"/>
    </row>
    <row r="39" spans="1:12" s="15" customFormat="1" ht="16.5" customHeight="1">
      <c r="A39" s="518" t="s">
        <v>546</v>
      </c>
      <c r="B39" s="431">
        <v>7068029</v>
      </c>
      <c r="C39" s="451">
        <v>7397033</v>
      </c>
      <c r="D39" s="451">
        <v>2945020</v>
      </c>
      <c r="E39" s="270">
        <f>+D39/C39*100</f>
        <v>39.81353064127198</v>
      </c>
      <c r="F39"/>
      <c r="G39"/>
      <c r="H39"/>
      <c r="I39"/>
      <c r="J39"/>
      <c r="K39"/>
      <c r="L39"/>
    </row>
    <row r="40" spans="1:12" s="15" customFormat="1" ht="15" customHeight="1">
      <c r="A40" s="518" t="s">
        <v>547</v>
      </c>
      <c r="B40" s="431">
        <v>758175</v>
      </c>
      <c r="C40" s="451">
        <v>937496</v>
      </c>
      <c r="D40" s="275">
        <v>62053</v>
      </c>
      <c r="E40" s="270">
        <f>+D40/C40*100</f>
        <v>6.61901490779694</v>
      </c>
      <c r="F40"/>
      <c r="G40"/>
      <c r="H40"/>
      <c r="I40" s="106"/>
      <c r="J40"/>
      <c r="K40"/>
      <c r="L40"/>
    </row>
    <row r="41" spans="1:12" s="15" customFormat="1" ht="16.5" customHeight="1">
      <c r="A41" s="521" t="s">
        <v>792</v>
      </c>
      <c r="B41" s="484">
        <f>SUM(B39:B40)</f>
        <v>7826204</v>
      </c>
      <c r="C41" s="548">
        <f>SUM(C39:C40)</f>
        <v>8334529</v>
      </c>
      <c r="D41" s="549">
        <f>SUM(D39:D40)</f>
        <v>3007073</v>
      </c>
      <c r="E41" s="485">
        <f>D41/C41*100</f>
        <v>36.079699284746624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8" t="s">
        <v>556</v>
      </c>
      <c r="B44" s="42" t="s">
        <v>998</v>
      </c>
      <c r="C44" s="51" t="s">
        <v>999</v>
      </c>
      <c r="D44" s="5" t="s">
        <v>824</v>
      </c>
      <c r="E44" s="43" t="s">
        <v>1000</v>
      </c>
      <c r="F44"/>
      <c r="G44"/>
      <c r="H44" s="106"/>
      <c r="I44"/>
      <c r="J44"/>
      <c r="K44"/>
      <c r="L44"/>
    </row>
    <row r="45" spans="1:12" s="15" customFormat="1" ht="50.25" customHeight="1">
      <c r="A45" s="550" t="s">
        <v>581</v>
      </c>
      <c r="B45" s="431">
        <v>25860</v>
      </c>
      <c r="C45" s="451">
        <v>28195</v>
      </c>
      <c r="D45" s="275">
        <v>15990</v>
      </c>
      <c r="E45" s="270">
        <f>+D45/C45*100</f>
        <v>56.71218301117219</v>
      </c>
      <c r="F45"/>
      <c r="G45"/>
      <c r="H45" s="106"/>
      <c r="I45"/>
      <c r="J45"/>
      <c r="K45"/>
      <c r="L45"/>
    </row>
    <row r="46" spans="1:12" s="15" customFormat="1" ht="14.25" customHeight="1">
      <c r="A46" s="569"/>
      <c r="B46" s="570"/>
      <c r="C46" s="571"/>
      <c r="D46" s="572"/>
      <c r="E46" s="573"/>
      <c r="F46"/>
      <c r="G46"/>
      <c r="H46"/>
      <c r="I46"/>
      <c r="J46"/>
      <c r="K46"/>
      <c r="L46"/>
    </row>
    <row r="47" spans="1:12" s="15" customFormat="1" ht="12.75" customHeight="1">
      <c r="A47" s="436"/>
      <c r="B47" s="587"/>
      <c r="C47" s="588"/>
      <c r="D47" s="483"/>
      <c r="E47" s="589"/>
      <c r="F47"/>
      <c r="G47"/>
      <c r="H47"/>
      <c r="I47"/>
      <c r="J47"/>
      <c r="K47"/>
      <c r="L47"/>
    </row>
    <row r="48" spans="1:12" s="15" customFormat="1" ht="12.75">
      <c r="A48" s="519" t="s">
        <v>550</v>
      </c>
      <c r="B48" s="191">
        <f>B41+B45</f>
        <v>7852064</v>
      </c>
      <c r="C48" s="191">
        <f>C41+C45</f>
        <v>8362724</v>
      </c>
      <c r="D48" s="191">
        <f>D41+D45</f>
        <v>3023063</v>
      </c>
      <c r="E48" s="204">
        <f>D48/C48*100</f>
        <v>36.14926189122109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20" t="s">
        <v>558</v>
      </c>
      <c r="B51" s="245">
        <f>B35-B48</f>
        <v>0</v>
      </c>
      <c r="C51" s="245">
        <f>C35-C48</f>
        <v>0</v>
      </c>
      <c r="D51" s="245">
        <f>D35-D48</f>
        <v>419035</v>
      </c>
      <c r="E51" s="204" t="s">
        <v>123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43"/>
  <sheetViews>
    <sheetView workbookViewId="0" topLeftCell="A1">
      <selection activeCell="H36" sqref="H36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3.75390625" style="0" customWidth="1"/>
    <col min="8" max="8" width="13.875" style="0" bestFit="1" customWidth="1"/>
  </cols>
  <sheetData>
    <row r="1" spans="1:9" ht="18">
      <c r="A1" s="178" t="s">
        <v>837</v>
      </c>
      <c r="C1" s="178"/>
      <c r="D1" s="178"/>
      <c r="E1" s="178"/>
      <c r="F1" s="178"/>
      <c r="I1" s="2"/>
    </row>
    <row r="2" spans="2:9" ht="15" customHeight="1">
      <c r="B2" s="178"/>
      <c r="C2" s="178"/>
      <c r="D2" s="178"/>
      <c r="E2" s="178"/>
      <c r="F2" s="178"/>
      <c r="I2" s="2"/>
    </row>
    <row r="3" spans="2:9" ht="15" customHeight="1">
      <c r="B3" s="178"/>
      <c r="C3" s="178"/>
      <c r="D3" s="178"/>
      <c r="E3" s="178"/>
      <c r="F3" s="178"/>
      <c r="I3" s="2"/>
    </row>
    <row r="4" spans="2:9" ht="15" customHeight="1">
      <c r="B4" s="178"/>
      <c r="C4" s="178"/>
      <c r="D4" s="178"/>
      <c r="E4" s="178"/>
      <c r="F4" s="178"/>
      <c r="I4" s="2"/>
    </row>
    <row r="5" spans="2:9" ht="15" customHeight="1">
      <c r="B5" s="178"/>
      <c r="C5" s="178"/>
      <c r="D5" s="178"/>
      <c r="E5" s="178"/>
      <c r="F5" s="178"/>
      <c r="I5" s="2"/>
    </row>
    <row r="6" spans="1:8" ht="16.5" customHeight="1">
      <c r="A6" s="895" t="s">
        <v>512</v>
      </c>
      <c r="B6" s="821"/>
      <c r="E6" s="578">
        <v>1420090058.64</v>
      </c>
      <c r="F6" s="2" t="s">
        <v>986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457</v>
      </c>
      <c r="C11" s="1"/>
      <c r="G11" s="282"/>
    </row>
    <row r="12" spans="1:7" ht="25.5">
      <c r="A12" s="896"/>
      <c r="B12" s="897"/>
      <c r="C12" s="88" t="s">
        <v>998</v>
      </c>
      <c r="D12" s="88" t="s">
        <v>999</v>
      </c>
      <c r="E12" s="5" t="s">
        <v>824</v>
      </c>
      <c r="F12" s="872" t="s">
        <v>1000</v>
      </c>
      <c r="G12" s="873"/>
    </row>
    <row r="13" spans="1:8" ht="36" customHeight="1">
      <c r="A13" s="871" t="s">
        <v>1023</v>
      </c>
      <c r="B13" s="834"/>
      <c r="C13" s="399">
        <v>0</v>
      </c>
      <c r="D13" s="399">
        <v>0</v>
      </c>
      <c r="E13" s="399">
        <v>5731879.48</v>
      </c>
      <c r="F13" s="869" t="s">
        <v>123</v>
      </c>
      <c r="G13" s="909"/>
      <c r="H13" s="450"/>
    </row>
    <row r="14" spans="1:8" ht="16.5" customHeight="1">
      <c r="A14" s="871" t="s">
        <v>811</v>
      </c>
      <c r="B14" s="834"/>
      <c r="C14" s="399">
        <v>0</v>
      </c>
      <c r="D14" s="399">
        <v>0</v>
      </c>
      <c r="E14" s="399">
        <v>4395707</v>
      </c>
      <c r="F14" s="869" t="s">
        <v>123</v>
      </c>
      <c r="G14" s="909"/>
      <c r="H14" s="450"/>
    </row>
    <row r="15" spans="1:8" ht="26.25" customHeight="1">
      <c r="A15" s="871" t="s">
        <v>657</v>
      </c>
      <c r="B15" s="834"/>
      <c r="C15" s="399">
        <v>0</v>
      </c>
      <c r="D15" s="399">
        <v>0</v>
      </c>
      <c r="E15" s="399">
        <v>1460000</v>
      </c>
      <c r="F15" s="869" t="s">
        <v>123</v>
      </c>
      <c r="G15" s="909"/>
      <c r="H15" s="450"/>
    </row>
    <row r="16" spans="1:7" ht="15" customHeight="1">
      <c r="A16" s="903" t="s">
        <v>141</v>
      </c>
      <c r="B16" s="897"/>
      <c r="C16" s="9">
        <v>0</v>
      </c>
      <c r="D16" s="9">
        <v>0</v>
      </c>
      <c r="E16" s="9">
        <f>SUM(E13:E15)</f>
        <v>11587586.48</v>
      </c>
      <c r="F16" s="910" t="s">
        <v>123</v>
      </c>
      <c r="G16" s="911"/>
    </row>
    <row r="17" spans="1:7" ht="15" customHeight="1">
      <c r="A17" s="440"/>
      <c r="B17" s="403"/>
      <c r="C17" s="228"/>
      <c r="D17" s="228"/>
      <c r="E17" s="228"/>
      <c r="F17" s="557"/>
      <c r="G17" s="558"/>
    </row>
    <row r="18" spans="1:7" ht="15" customHeight="1">
      <c r="A18" s="440"/>
      <c r="B18" s="403"/>
      <c r="C18" s="228"/>
      <c r="D18" s="228"/>
      <c r="E18" s="228"/>
      <c r="F18" s="557"/>
      <c r="G18" s="558"/>
    </row>
    <row r="19" spans="2:6" ht="15" customHeight="1">
      <c r="B19" s="227"/>
      <c r="C19" s="228"/>
      <c r="D19" s="228"/>
      <c r="E19" s="228"/>
      <c r="F19" s="262"/>
    </row>
    <row r="20" spans="1:6" ht="15.75" customHeight="1">
      <c r="A20" s="1" t="s">
        <v>169</v>
      </c>
      <c r="B20" s="1"/>
      <c r="C20" s="228"/>
      <c r="D20" s="228"/>
      <c r="E20" s="438">
        <f>E6+E16</f>
        <v>1431677645.1200001</v>
      </c>
      <c r="F20" s="439" t="s">
        <v>986</v>
      </c>
    </row>
    <row r="21" spans="1:6" ht="15.75" customHeight="1">
      <c r="A21" s="1"/>
      <c r="B21" s="1"/>
      <c r="C21" s="228"/>
      <c r="D21" s="228"/>
      <c r="E21" s="438"/>
      <c r="F21" s="439"/>
    </row>
    <row r="22" spans="1:6" ht="15.75" customHeight="1">
      <c r="A22" s="1"/>
      <c r="B22" s="1"/>
      <c r="C22" s="228"/>
      <c r="D22" s="228"/>
      <c r="E22" s="438"/>
      <c r="F22" s="439"/>
    </row>
    <row r="23" spans="2:7" ht="15.75" customHeight="1">
      <c r="B23" s="227"/>
      <c r="C23" s="228"/>
      <c r="D23" s="228"/>
      <c r="E23" s="228"/>
      <c r="F23" s="262"/>
      <c r="G23" t="s">
        <v>759</v>
      </c>
    </row>
    <row r="24" ht="15.75">
      <c r="A24" s="1" t="s">
        <v>802</v>
      </c>
    </row>
    <row r="25" spans="1:7" ht="24" customHeight="1">
      <c r="A25" s="903"/>
      <c r="B25" s="903"/>
      <c r="C25" s="88" t="s">
        <v>998</v>
      </c>
      <c r="D25" s="88" t="s">
        <v>999</v>
      </c>
      <c r="E25" s="218" t="s">
        <v>824</v>
      </c>
      <c r="F25" s="872" t="s">
        <v>1000</v>
      </c>
      <c r="G25" s="873"/>
    </row>
    <row r="26" spans="1:8" ht="16.5" customHeight="1">
      <c r="A26" s="901" t="s">
        <v>803</v>
      </c>
      <c r="B26" s="902"/>
      <c r="C26" s="283">
        <v>0</v>
      </c>
      <c r="D26" s="283">
        <v>0</v>
      </c>
      <c r="E26" s="275">
        <v>298024095</v>
      </c>
      <c r="F26" s="869" t="s">
        <v>123</v>
      </c>
      <c r="G26" s="909"/>
      <c r="H26" s="301"/>
    </row>
    <row r="27" spans="1:8" ht="23.25" customHeight="1">
      <c r="A27" s="871" t="s">
        <v>810</v>
      </c>
      <c r="B27" s="868"/>
      <c r="C27" s="283">
        <v>0</v>
      </c>
      <c r="D27" s="283">
        <v>0</v>
      </c>
      <c r="E27" s="275">
        <v>8080006</v>
      </c>
      <c r="F27" s="869" t="s">
        <v>123</v>
      </c>
      <c r="G27" s="909"/>
      <c r="H27" s="301"/>
    </row>
    <row r="28" spans="1:8" ht="38.25" customHeight="1">
      <c r="A28" s="826" t="s">
        <v>675</v>
      </c>
      <c r="B28" s="868"/>
      <c r="C28" s="283">
        <v>0</v>
      </c>
      <c r="D28" s="283">
        <v>0</v>
      </c>
      <c r="E28" s="275">
        <v>3240000</v>
      </c>
      <c r="F28" s="869" t="s">
        <v>123</v>
      </c>
      <c r="G28" s="870"/>
      <c r="H28" s="301"/>
    </row>
    <row r="29" spans="1:7" ht="15.75" customHeight="1">
      <c r="A29" s="903" t="s">
        <v>142</v>
      </c>
      <c r="B29" s="897"/>
      <c r="C29" s="9">
        <v>0</v>
      </c>
      <c r="D29" s="251">
        <v>0</v>
      </c>
      <c r="E29" s="9">
        <f>SUM(E26:E28)</f>
        <v>309344101</v>
      </c>
      <c r="F29" s="910" t="s">
        <v>123</v>
      </c>
      <c r="G29" s="911"/>
    </row>
    <row r="30" spans="1:6" ht="12.75" customHeight="1">
      <c r="A30" s="440"/>
      <c r="B30" s="403"/>
      <c r="C30" s="228"/>
      <c r="D30" s="296"/>
      <c r="E30" s="228"/>
      <c r="F30" s="229"/>
    </row>
    <row r="31" spans="1:6" ht="12.75" customHeight="1">
      <c r="A31" s="440"/>
      <c r="B31" s="403"/>
      <c r="C31" s="228"/>
      <c r="D31" s="296"/>
      <c r="E31" s="228"/>
      <c r="F31" s="229"/>
    </row>
    <row r="32" spans="1:6" ht="12.75" customHeight="1">
      <c r="A32" s="440"/>
      <c r="B32" s="403"/>
      <c r="C32" s="228"/>
      <c r="D32" s="296"/>
      <c r="E32" s="228"/>
      <c r="F32" s="229"/>
    </row>
    <row r="33" spans="1:6" ht="12.75" customHeight="1">
      <c r="A33" s="440"/>
      <c r="B33" s="403"/>
      <c r="C33" s="228"/>
      <c r="D33" s="296"/>
      <c r="E33" s="228"/>
      <c r="F33" s="229"/>
    </row>
    <row r="34" spans="1:6" ht="15.75" customHeight="1">
      <c r="A34" s="1" t="s">
        <v>841</v>
      </c>
      <c r="B34" s="1"/>
      <c r="C34" s="228"/>
      <c r="D34" s="296"/>
      <c r="E34" s="438">
        <f>E20-E29</f>
        <v>1122333544.1200001</v>
      </c>
      <c r="F34" s="439" t="s">
        <v>986</v>
      </c>
    </row>
    <row r="35" spans="5:6" ht="13.5" customHeight="1">
      <c r="E35" s="438"/>
      <c r="F35" s="439"/>
    </row>
    <row r="36" spans="5:6" ht="13.5" customHeight="1">
      <c r="E36" s="438"/>
      <c r="F36" s="439"/>
    </row>
    <row r="37" spans="1:6" ht="13.5" customHeight="1">
      <c r="A37" s="877"/>
      <c r="B37" s="878"/>
      <c r="C37" s="878"/>
      <c r="E37" s="438"/>
      <c r="F37" s="439"/>
    </row>
    <row r="38" spans="5:6" ht="13.5" customHeight="1">
      <c r="E38" s="438"/>
      <c r="F38" s="439"/>
    </row>
    <row r="39" spans="1:5" ht="13.5" customHeight="1">
      <c r="A39" s="381" t="s">
        <v>822</v>
      </c>
      <c r="E39" s="261"/>
    </row>
    <row r="40" spans="1:6" ht="14.25" customHeight="1">
      <c r="A40" s="377" t="s">
        <v>769</v>
      </c>
      <c r="E40" s="277"/>
      <c r="F40" s="276"/>
    </row>
    <row r="41" ht="15">
      <c r="A41" s="260" t="s">
        <v>770</v>
      </c>
    </row>
    <row r="42" ht="15">
      <c r="A42" s="260"/>
    </row>
    <row r="43" ht="15">
      <c r="A43" s="260"/>
    </row>
    <row r="44" ht="15">
      <c r="A44" s="260"/>
    </row>
    <row r="45" ht="15">
      <c r="A45" s="260"/>
    </row>
    <row r="46" spans="1:6" ht="16.5" customHeight="1">
      <c r="A46" s="904" t="s">
        <v>793</v>
      </c>
      <c r="B46" s="821"/>
      <c r="C46" s="821"/>
      <c r="D46" s="821"/>
      <c r="E46" s="792"/>
      <c r="F46" s="406"/>
    </row>
    <row r="47" spans="1:7" ht="35.25" customHeight="1">
      <c r="A47" s="539" t="s">
        <v>814</v>
      </c>
      <c r="B47" s="898" t="s">
        <v>815</v>
      </c>
      <c r="C47" s="899"/>
      <c r="D47" s="899"/>
      <c r="E47" s="900"/>
      <c r="F47" s="540" t="s">
        <v>33</v>
      </c>
      <c r="G47" s="541" t="s">
        <v>34</v>
      </c>
    </row>
    <row r="48" spans="1:7" ht="18.75" customHeight="1">
      <c r="A48" s="311" t="s">
        <v>816</v>
      </c>
      <c r="B48" s="874" t="s">
        <v>797</v>
      </c>
      <c r="C48" s="875"/>
      <c r="D48" s="875"/>
      <c r="E48" s="876"/>
      <c r="F48" s="449">
        <v>2139000</v>
      </c>
      <c r="G48" s="447">
        <v>1925000</v>
      </c>
    </row>
    <row r="49" spans="1:7" ht="18.75" customHeight="1">
      <c r="A49" s="311" t="s">
        <v>132</v>
      </c>
      <c r="B49" s="874" t="s">
        <v>768</v>
      </c>
      <c r="C49" s="875"/>
      <c r="D49" s="875"/>
      <c r="E49" s="876"/>
      <c r="F49" s="449">
        <v>1703000</v>
      </c>
      <c r="G49" s="447">
        <v>1508860</v>
      </c>
    </row>
    <row r="50" spans="1:7" ht="18.75" customHeight="1">
      <c r="A50" s="311" t="s">
        <v>817</v>
      </c>
      <c r="B50" s="874" t="s">
        <v>799</v>
      </c>
      <c r="C50" s="875"/>
      <c r="D50" s="875"/>
      <c r="E50" s="876"/>
      <c r="F50" s="447">
        <v>666000</v>
      </c>
      <c r="G50" s="447">
        <v>579420</v>
      </c>
    </row>
    <row r="51" spans="1:7" ht="18.75" customHeight="1">
      <c r="A51" s="311" t="s">
        <v>164</v>
      </c>
      <c r="B51" s="874" t="s">
        <v>798</v>
      </c>
      <c r="C51" s="875"/>
      <c r="D51" s="875"/>
      <c r="E51" s="876"/>
      <c r="F51" s="449">
        <v>377000</v>
      </c>
      <c r="G51" s="447">
        <v>331760</v>
      </c>
    </row>
    <row r="52" spans="1:7" ht="18.75" customHeight="1">
      <c r="A52" s="311" t="s">
        <v>818</v>
      </c>
      <c r="B52" s="874" t="s">
        <v>165</v>
      </c>
      <c r="C52" s="875"/>
      <c r="D52" s="875"/>
      <c r="E52" s="876"/>
      <c r="F52" s="449">
        <v>1982000</v>
      </c>
      <c r="G52" s="447">
        <v>1793710</v>
      </c>
    </row>
    <row r="53" spans="1:7" ht="18.75" customHeight="1">
      <c r="A53" s="311" t="s">
        <v>819</v>
      </c>
      <c r="B53" s="874" t="s">
        <v>161</v>
      </c>
      <c r="C53" s="875"/>
      <c r="D53" s="875"/>
      <c r="E53" s="876"/>
      <c r="F53" s="449">
        <v>260000</v>
      </c>
      <c r="G53" s="447">
        <v>0</v>
      </c>
    </row>
    <row r="54" spans="1:7" ht="18.75" customHeight="1">
      <c r="A54" s="311" t="s">
        <v>821</v>
      </c>
      <c r="B54" s="874" t="s">
        <v>804</v>
      </c>
      <c r="C54" s="875"/>
      <c r="D54" s="875"/>
      <c r="E54" s="876"/>
      <c r="F54" s="449">
        <v>1411000</v>
      </c>
      <c r="G54" s="447">
        <v>1058250</v>
      </c>
    </row>
    <row r="55" spans="1:7" ht="18.75" customHeight="1">
      <c r="A55" s="311" t="s">
        <v>540</v>
      </c>
      <c r="B55" s="874" t="s">
        <v>772</v>
      </c>
      <c r="C55" s="875"/>
      <c r="D55" s="875"/>
      <c r="E55" s="876"/>
      <c r="F55" s="449">
        <v>238000</v>
      </c>
      <c r="G55" s="447">
        <v>202300</v>
      </c>
    </row>
    <row r="56" spans="1:7" ht="18.75" customHeight="1">
      <c r="A56" s="311" t="s">
        <v>494</v>
      </c>
      <c r="B56" s="874" t="s">
        <v>773</v>
      </c>
      <c r="C56" s="875"/>
      <c r="D56" s="875"/>
      <c r="E56" s="876"/>
      <c r="F56" s="449">
        <v>5130000</v>
      </c>
      <c r="G56" s="447">
        <v>4360500</v>
      </c>
    </row>
    <row r="57" spans="1:7" ht="18.75" customHeight="1">
      <c r="A57" s="311">
        <v>236108</v>
      </c>
      <c r="B57" s="874" t="s">
        <v>702</v>
      </c>
      <c r="C57" s="875"/>
      <c r="D57" s="875"/>
      <c r="E57" s="876"/>
      <c r="F57" s="449">
        <v>11950000</v>
      </c>
      <c r="G57" s="447">
        <v>10755000</v>
      </c>
    </row>
    <row r="58" spans="1:7" ht="34.5" customHeight="1">
      <c r="A58" s="539" t="s">
        <v>814</v>
      </c>
      <c r="B58" s="898" t="s">
        <v>815</v>
      </c>
      <c r="C58" s="899"/>
      <c r="D58" s="899"/>
      <c r="E58" s="900"/>
      <c r="F58" s="540" t="s">
        <v>33</v>
      </c>
      <c r="G58" s="541" t="s">
        <v>34</v>
      </c>
    </row>
    <row r="59" spans="1:7" ht="18.75" customHeight="1">
      <c r="A59" s="311" t="s">
        <v>946</v>
      </c>
      <c r="B59" s="874" t="s">
        <v>171</v>
      </c>
      <c r="C59" s="875" t="s">
        <v>171</v>
      </c>
      <c r="D59" s="875" t="s">
        <v>171</v>
      </c>
      <c r="E59" s="876" t="s">
        <v>171</v>
      </c>
      <c r="F59" s="893">
        <v>410859000</v>
      </c>
      <c r="G59" s="893">
        <v>380044575</v>
      </c>
    </row>
    <row r="60" spans="1:7" ht="18.75" customHeight="1">
      <c r="A60" s="311" t="s">
        <v>947</v>
      </c>
      <c r="B60" s="874" t="s">
        <v>172</v>
      </c>
      <c r="C60" s="875" t="s">
        <v>172</v>
      </c>
      <c r="D60" s="875" t="s">
        <v>172</v>
      </c>
      <c r="E60" s="876" t="s">
        <v>172</v>
      </c>
      <c r="F60" s="907"/>
      <c r="G60" s="907"/>
    </row>
    <row r="61" spans="1:7" ht="18.75" customHeight="1">
      <c r="A61" s="311" t="s">
        <v>948</v>
      </c>
      <c r="B61" s="874" t="s">
        <v>173</v>
      </c>
      <c r="C61" s="875" t="s">
        <v>173</v>
      </c>
      <c r="D61" s="875" t="s">
        <v>173</v>
      </c>
      <c r="E61" s="876" t="s">
        <v>173</v>
      </c>
      <c r="F61" s="907"/>
      <c r="G61" s="907"/>
    </row>
    <row r="62" spans="1:7" ht="18.75" customHeight="1">
      <c r="A62" s="311" t="s">
        <v>949</v>
      </c>
      <c r="B62" s="874" t="s">
        <v>174</v>
      </c>
      <c r="C62" s="875" t="s">
        <v>174</v>
      </c>
      <c r="D62" s="875" t="s">
        <v>174</v>
      </c>
      <c r="E62" s="876" t="s">
        <v>174</v>
      </c>
      <c r="F62" s="907"/>
      <c r="G62" s="907"/>
    </row>
    <row r="63" spans="1:7" ht="18.75" customHeight="1">
      <c r="A63" s="311" t="s">
        <v>950</v>
      </c>
      <c r="B63" s="874" t="s">
        <v>936</v>
      </c>
      <c r="C63" s="875" t="s">
        <v>181</v>
      </c>
      <c r="D63" s="875" t="s">
        <v>181</v>
      </c>
      <c r="E63" s="876" t="s">
        <v>181</v>
      </c>
      <c r="F63" s="907"/>
      <c r="G63" s="907"/>
    </row>
    <row r="64" spans="1:7" ht="18.75" customHeight="1">
      <c r="A64" s="311" t="s">
        <v>951</v>
      </c>
      <c r="B64" s="874" t="s">
        <v>176</v>
      </c>
      <c r="C64" s="875" t="s">
        <v>176</v>
      </c>
      <c r="D64" s="875" t="s">
        <v>176</v>
      </c>
      <c r="E64" s="876" t="s">
        <v>176</v>
      </c>
      <c r="F64" s="907"/>
      <c r="G64" s="907"/>
    </row>
    <row r="65" spans="1:7" ht="18.75" customHeight="1">
      <c r="A65" s="311">
        <v>236102</v>
      </c>
      <c r="B65" s="874" t="s">
        <v>939</v>
      </c>
      <c r="C65" s="875" t="s">
        <v>175</v>
      </c>
      <c r="D65" s="875" t="s">
        <v>175</v>
      </c>
      <c r="E65" s="876" t="s">
        <v>175</v>
      </c>
      <c r="F65" s="907"/>
      <c r="G65" s="907"/>
    </row>
    <row r="66" spans="1:7" ht="18.75" customHeight="1">
      <c r="A66" s="311">
        <v>236103</v>
      </c>
      <c r="B66" s="874" t="s">
        <v>182</v>
      </c>
      <c r="C66" s="875" t="s">
        <v>182</v>
      </c>
      <c r="D66" s="875" t="s">
        <v>182</v>
      </c>
      <c r="E66" s="876" t="s">
        <v>182</v>
      </c>
      <c r="F66" s="907"/>
      <c r="G66" s="907"/>
    </row>
    <row r="67" spans="1:7" ht="18.75" customHeight="1">
      <c r="A67" s="311">
        <v>236104</v>
      </c>
      <c r="B67" s="874" t="s">
        <v>183</v>
      </c>
      <c r="C67" s="875" t="s">
        <v>183</v>
      </c>
      <c r="D67" s="875" t="s">
        <v>183</v>
      </c>
      <c r="E67" s="876" t="s">
        <v>183</v>
      </c>
      <c r="F67" s="907"/>
      <c r="G67" s="907"/>
    </row>
    <row r="68" spans="1:7" ht="18.75" customHeight="1">
      <c r="A68" s="311">
        <v>236105</v>
      </c>
      <c r="B68" s="874" t="s">
        <v>184</v>
      </c>
      <c r="C68" s="875" t="s">
        <v>184</v>
      </c>
      <c r="D68" s="875" t="s">
        <v>184</v>
      </c>
      <c r="E68" s="876" t="s">
        <v>184</v>
      </c>
      <c r="F68" s="907"/>
      <c r="G68" s="907"/>
    </row>
    <row r="69" spans="1:7" ht="18.75" customHeight="1">
      <c r="A69" s="311">
        <v>236106</v>
      </c>
      <c r="B69" s="874" t="s">
        <v>185</v>
      </c>
      <c r="C69" s="875" t="s">
        <v>185</v>
      </c>
      <c r="D69" s="875" t="s">
        <v>185</v>
      </c>
      <c r="E69" s="876" t="s">
        <v>185</v>
      </c>
      <c r="F69" s="907"/>
      <c r="G69" s="907"/>
    </row>
    <row r="70" spans="1:7" ht="18.75" customHeight="1">
      <c r="A70" s="311">
        <v>236107</v>
      </c>
      <c r="B70" s="874" t="s">
        <v>186</v>
      </c>
      <c r="C70" s="875" t="s">
        <v>186</v>
      </c>
      <c r="D70" s="875" t="s">
        <v>186</v>
      </c>
      <c r="E70" s="876" t="s">
        <v>186</v>
      </c>
      <c r="F70" s="907"/>
      <c r="G70" s="907"/>
    </row>
    <row r="71" spans="1:7" ht="18.75" customHeight="1">
      <c r="A71" s="311" t="s">
        <v>820</v>
      </c>
      <c r="B71" s="874" t="s">
        <v>187</v>
      </c>
      <c r="C71" s="875" t="s">
        <v>187</v>
      </c>
      <c r="D71" s="875" t="s">
        <v>187</v>
      </c>
      <c r="E71" s="876" t="s">
        <v>187</v>
      </c>
      <c r="F71" s="907"/>
      <c r="G71" s="907"/>
    </row>
    <row r="72" spans="1:7" ht="18.75" customHeight="1">
      <c r="A72" s="311">
        <v>236109</v>
      </c>
      <c r="B72" s="874" t="s">
        <v>188</v>
      </c>
      <c r="C72" s="875" t="s">
        <v>188</v>
      </c>
      <c r="D72" s="875" t="s">
        <v>188</v>
      </c>
      <c r="E72" s="876" t="s">
        <v>188</v>
      </c>
      <c r="F72" s="907"/>
      <c r="G72" s="907"/>
    </row>
    <row r="73" spans="1:7" ht="18.75" customHeight="1">
      <c r="A73" s="311">
        <v>236110</v>
      </c>
      <c r="B73" s="874" t="s">
        <v>189</v>
      </c>
      <c r="C73" s="875" t="s">
        <v>189</v>
      </c>
      <c r="D73" s="875" t="s">
        <v>189</v>
      </c>
      <c r="E73" s="876" t="s">
        <v>189</v>
      </c>
      <c r="F73" s="907"/>
      <c r="G73" s="907"/>
    </row>
    <row r="74" spans="1:7" ht="21" customHeight="1">
      <c r="A74" s="311">
        <v>236111</v>
      </c>
      <c r="B74" s="874" t="s">
        <v>190</v>
      </c>
      <c r="C74" s="875" t="s">
        <v>190</v>
      </c>
      <c r="D74" s="875" t="s">
        <v>190</v>
      </c>
      <c r="E74" s="876" t="s">
        <v>190</v>
      </c>
      <c r="F74" s="907"/>
      <c r="G74" s="907"/>
    </row>
    <row r="75" spans="1:7" ht="18.75" customHeight="1">
      <c r="A75" s="311">
        <v>236112</v>
      </c>
      <c r="B75" s="874" t="s">
        <v>191</v>
      </c>
      <c r="C75" s="875" t="s">
        <v>191</v>
      </c>
      <c r="D75" s="875" t="s">
        <v>191</v>
      </c>
      <c r="E75" s="876" t="s">
        <v>191</v>
      </c>
      <c r="F75" s="907"/>
      <c r="G75" s="907"/>
    </row>
    <row r="76" spans="1:7" ht="18.75" customHeight="1">
      <c r="A76" s="311">
        <v>236113</v>
      </c>
      <c r="B76" s="874" t="s">
        <v>192</v>
      </c>
      <c r="C76" s="875" t="s">
        <v>192</v>
      </c>
      <c r="D76" s="875" t="s">
        <v>192</v>
      </c>
      <c r="E76" s="876" t="s">
        <v>192</v>
      </c>
      <c r="F76" s="907"/>
      <c r="G76" s="907"/>
    </row>
    <row r="77" spans="1:7" ht="18.75" customHeight="1">
      <c r="A77" s="311">
        <v>236114</v>
      </c>
      <c r="B77" s="874" t="s">
        <v>331</v>
      </c>
      <c r="C77" s="875" t="s">
        <v>331</v>
      </c>
      <c r="D77" s="875" t="s">
        <v>331</v>
      </c>
      <c r="E77" s="876" t="s">
        <v>331</v>
      </c>
      <c r="F77" s="907"/>
      <c r="G77" s="907"/>
    </row>
    <row r="78" spans="1:7" ht="18.75" customHeight="1">
      <c r="A78" s="311">
        <v>236115</v>
      </c>
      <c r="B78" s="874" t="s">
        <v>455</v>
      </c>
      <c r="C78" s="875" t="s">
        <v>455</v>
      </c>
      <c r="D78" s="875" t="s">
        <v>455</v>
      </c>
      <c r="E78" s="876" t="s">
        <v>455</v>
      </c>
      <c r="F78" s="907"/>
      <c r="G78" s="907"/>
    </row>
    <row r="79" spans="1:7" ht="18.75" customHeight="1">
      <c r="A79" s="311">
        <v>236116</v>
      </c>
      <c r="B79" s="874" t="s">
        <v>456</v>
      </c>
      <c r="C79" s="875" t="s">
        <v>456</v>
      </c>
      <c r="D79" s="875" t="s">
        <v>456</v>
      </c>
      <c r="E79" s="876" t="s">
        <v>456</v>
      </c>
      <c r="F79" s="907"/>
      <c r="G79" s="907"/>
    </row>
    <row r="80" spans="1:7" ht="18.75" customHeight="1">
      <c r="A80" s="311">
        <v>236172</v>
      </c>
      <c r="B80" s="874" t="s">
        <v>106</v>
      </c>
      <c r="C80" s="875" t="s">
        <v>456</v>
      </c>
      <c r="D80" s="875" t="s">
        <v>456</v>
      </c>
      <c r="E80" s="876" t="s">
        <v>456</v>
      </c>
      <c r="F80" s="908"/>
      <c r="G80" s="908"/>
    </row>
    <row r="81" spans="1:7" ht="18.75" customHeight="1">
      <c r="A81" s="311">
        <v>236117</v>
      </c>
      <c r="B81" s="874" t="s">
        <v>827</v>
      </c>
      <c r="C81" s="875"/>
      <c r="D81" s="875"/>
      <c r="E81" s="876"/>
      <c r="F81" s="893">
        <v>1195900000</v>
      </c>
      <c r="G81" s="893">
        <v>1106207500</v>
      </c>
    </row>
    <row r="82" spans="1:7" ht="18.75" customHeight="1">
      <c r="A82" s="311">
        <v>236118</v>
      </c>
      <c r="B82" s="874" t="s">
        <v>844</v>
      </c>
      <c r="C82" s="875"/>
      <c r="D82" s="875"/>
      <c r="E82" s="876"/>
      <c r="F82" s="894"/>
      <c r="G82" s="894"/>
    </row>
    <row r="83" spans="1:7" ht="18.75" customHeight="1">
      <c r="A83" s="311">
        <v>236119</v>
      </c>
      <c r="B83" s="874" t="s">
        <v>845</v>
      </c>
      <c r="C83" s="875"/>
      <c r="D83" s="875"/>
      <c r="E83" s="876"/>
      <c r="F83" s="894"/>
      <c r="G83" s="894"/>
    </row>
    <row r="84" spans="1:7" ht="18.75" customHeight="1">
      <c r="A84" s="311">
        <v>236120</v>
      </c>
      <c r="B84" s="874" t="s">
        <v>846</v>
      </c>
      <c r="C84" s="875"/>
      <c r="D84" s="875"/>
      <c r="E84" s="876"/>
      <c r="F84" s="894"/>
      <c r="G84" s="894"/>
    </row>
    <row r="85" spans="1:7" ht="18.75" customHeight="1">
      <c r="A85" s="311">
        <v>236121</v>
      </c>
      <c r="B85" s="874" t="s">
        <v>847</v>
      </c>
      <c r="C85" s="875"/>
      <c r="D85" s="875"/>
      <c r="E85" s="876"/>
      <c r="F85" s="894"/>
      <c r="G85" s="894"/>
    </row>
    <row r="86" spans="1:7" ht="18.75" customHeight="1">
      <c r="A86" s="311">
        <v>236122</v>
      </c>
      <c r="B86" s="874" t="s">
        <v>848</v>
      </c>
      <c r="C86" s="875"/>
      <c r="D86" s="875"/>
      <c r="E86" s="876"/>
      <c r="F86" s="894"/>
      <c r="G86" s="894"/>
    </row>
    <row r="87" spans="1:7" ht="18.75" customHeight="1">
      <c r="A87" s="311">
        <v>236123</v>
      </c>
      <c r="B87" s="874" t="s">
        <v>849</v>
      </c>
      <c r="C87" s="875"/>
      <c r="D87" s="875"/>
      <c r="E87" s="876"/>
      <c r="F87" s="894"/>
      <c r="G87" s="894"/>
    </row>
    <row r="88" spans="1:7" ht="18.75" customHeight="1">
      <c r="A88" s="311">
        <v>236124</v>
      </c>
      <c r="B88" s="874" t="s">
        <v>850</v>
      </c>
      <c r="C88" s="875"/>
      <c r="D88" s="875"/>
      <c r="E88" s="876"/>
      <c r="F88" s="894"/>
      <c r="G88" s="894"/>
    </row>
    <row r="89" spans="1:7" ht="18.75" customHeight="1">
      <c r="A89" s="311">
        <v>236125</v>
      </c>
      <c r="B89" s="874" t="s">
        <v>851</v>
      </c>
      <c r="C89" s="875"/>
      <c r="D89" s="875"/>
      <c r="E89" s="876"/>
      <c r="F89" s="894"/>
      <c r="G89" s="894"/>
    </row>
    <row r="90" spans="1:7" ht="18.75" customHeight="1">
      <c r="A90" s="311">
        <v>236126</v>
      </c>
      <c r="B90" s="874" t="s">
        <v>852</v>
      </c>
      <c r="C90" s="875"/>
      <c r="D90" s="875"/>
      <c r="E90" s="876"/>
      <c r="F90" s="894"/>
      <c r="G90" s="894"/>
    </row>
    <row r="91" spans="1:7" ht="18.75" customHeight="1">
      <c r="A91" s="311">
        <v>236127</v>
      </c>
      <c r="B91" s="874" t="s">
        <v>853</v>
      </c>
      <c r="C91" s="875"/>
      <c r="D91" s="875"/>
      <c r="E91" s="876"/>
      <c r="F91" s="894"/>
      <c r="G91" s="894"/>
    </row>
    <row r="92" spans="1:7" ht="18.75" customHeight="1">
      <c r="A92" s="311">
        <v>236128</v>
      </c>
      <c r="B92" s="874" t="s">
        <v>854</v>
      </c>
      <c r="C92" s="875"/>
      <c r="D92" s="875"/>
      <c r="E92" s="876"/>
      <c r="F92" s="894"/>
      <c r="G92" s="894"/>
    </row>
    <row r="93" spans="1:7" ht="18.75" customHeight="1">
      <c r="A93" s="311">
        <v>236129</v>
      </c>
      <c r="B93" s="874" t="s">
        <v>855</v>
      </c>
      <c r="C93" s="875"/>
      <c r="D93" s="875"/>
      <c r="E93" s="876"/>
      <c r="F93" s="894"/>
      <c r="G93" s="894"/>
    </row>
    <row r="94" spans="1:7" ht="18.75" customHeight="1">
      <c r="A94" s="311">
        <v>236130</v>
      </c>
      <c r="B94" s="874" t="s">
        <v>856</v>
      </c>
      <c r="C94" s="875"/>
      <c r="D94" s="875"/>
      <c r="E94" s="876"/>
      <c r="F94" s="894"/>
      <c r="G94" s="894"/>
    </row>
    <row r="95" spans="1:7" ht="18.75" customHeight="1">
      <c r="A95" s="311">
        <v>236131</v>
      </c>
      <c r="B95" s="874" t="s">
        <v>857</v>
      </c>
      <c r="C95" s="875"/>
      <c r="D95" s="875"/>
      <c r="E95" s="876"/>
      <c r="F95" s="894"/>
      <c r="G95" s="894"/>
    </row>
    <row r="96" spans="1:7" ht="18.75" customHeight="1">
      <c r="A96" s="311">
        <v>236132</v>
      </c>
      <c r="B96" s="874" t="s">
        <v>858</v>
      </c>
      <c r="C96" s="875"/>
      <c r="D96" s="875"/>
      <c r="E96" s="876"/>
      <c r="F96" s="894"/>
      <c r="G96" s="894"/>
    </row>
    <row r="97" spans="1:7" ht="18.75" customHeight="1">
      <c r="A97" s="311">
        <v>236133</v>
      </c>
      <c r="B97" s="874" t="s">
        <v>859</v>
      </c>
      <c r="C97" s="875"/>
      <c r="D97" s="875"/>
      <c r="E97" s="876"/>
      <c r="F97" s="894"/>
      <c r="G97" s="894"/>
    </row>
    <row r="98" spans="1:7" ht="18.75" customHeight="1">
      <c r="A98" s="311">
        <v>236134</v>
      </c>
      <c r="B98" s="874" t="s">
        <v>860</v>
      </c>
      <c r="C98" s="875"/>
      <c r="D98" s="875"/>
      <c r="E98" s="876"/>
      <c r="F98" s="894"/>
      <c r="G98" s="894"/>
    </row>
    <row r="99" spans="1:7" ht="18.75" customHeight="1">
      <c r="A99" s="311">
        <v>236135</v>
      </c>
      <c r="B99" s="874" t="s">
        <v>861</v>
      </c>
      <c r="C99" s="875"/>
      <c r="D99" s="875"/>
      <c r="E99" s="876"/>
      <c r="F99" s="894"/>
      <c r="G99" s="894"/>
    </row>
    <row r="100" spans="1:7" ht="18.75" customHeight="1">
      <c r="A100" s="311">
        <v>236136</v>
      </c>
      <c r="B100" s="874" t="s">
        <v>863</v>
      </c>
      <c r="C100" s="875"/>
      <c r="D100" s="875"/>
      <c r="E100" s="876"/>
      <c r="F100" s="894"/>
      <c r="G100" s="894"/>
    </row>
    <row r="101" spans="1:7" ht="18.75" customHeight="1">
      <c r="A101" s="311">
        <v>236137</v>
      </c>
      <c r="B101" s="874" t="s">
        <v>864</v>
      </c>
      <c r="C101" s="875"/>
      <c r="D101" s="875"/>
      <c r="E101" s="876"/>
      <c r="F101" s="894"/>
      <c r="G101" s="894"/>
    </row>
    <row r="102" spans="1:7" ht="18.75" customHeight="1">
      <c r="A102" s="311" t="s">
        <v>1063</v>
      </c>
      <c r="B102" s="874" t="s">
        <v>0</v>
      </c>
      <c r="C102" s="875"/>
      <c r="D102" s="875"/>
      <c r="E102" s="876"/>
      <c r="F102" s="447">
        <v>145000000</v>
      </c>
      <c r="G102" s="447">
        <v>123250000</v>
      </c>
    </row>
    <row r="103" spans="1:7" ht="18.75" customHeight="1">
      <c r="A103" s="311">
        <v>236138</v>
      </c>
      <c r="B103" s="887" t="s">
        <v>134</v>
      </c>
      <c r="C103" s="888"/>
      <c r="D103" s="888"/>
      <c r="E103" s="889"/>
      <c r="F103" s="447">
        <v>368699000</v>
      </c>
      <c r="G103" s="447">
        <v>145424400</v>
      </c>
    </row>
    <row r="104" spans="1:7" ht="16.5" customHeight="1">
      <c r="A104" s="311">
        <v>236139</v>
      </c>
      <c r="B104" s="887" t="s">
        <v>135</v>
      </c>
      <c r="C104" s="888"/>
      <c r="D104" s="888"/>
      <c r="E104" s="889"/>
      <c r="F104" s="447">
        <v>410680000</v>
      </c>
      <c r="G104" s="447">
        <v>135524400</v>
      </c>
    </row>
    <row r="105" spans="1:7" ht="16.5" customHeight="1">
      <c r="A105" s="311">
        <v>236140</v>
      </c>
      <c r="B105" s="887" t="s">
        <v>136</v>
      </c>
      <c r="C105" s="888"/>
      <c r="D105" s="888"/>
      <c r="E105" s="889"/>
      <c r="F105" s="449">
        <v>309888000</v>
      </c>
      <c r="G105" s="447">
        <v>123955200</v>
      </c>
    </row>
    <row r="106" spans="1:7" ht="16.5" customHeight="1">
      <c r="A106" s="311">
        <v>236141</v>
      </c>
      <c r="B106" s="882" t="s">
        <v>137</v>
      </c>
      <c r="C106" s="883"/>
      <c r="D106" s="883"/>
      <c r="E106" s="884"/>
      <c r="F106" s="449">
        <v>115700000</v>
      </c>
      <c r="G106" s="447">
        <v>45123000</v>
      </c>
    </row>
    <row r="107" spans="1:7" ht="24.75" customHeight="1">
      <c r="A107" s="311">
        <v>236145</v>
      </c>
      <c r="B107" s="887" t="s">
        <v>83</v>
      </c>
      <c r="C107" s="888"/>
      <c r="D107" s="888"/>
      <c r="E107" s="889"/>
      <c r="F107" s="449">
        <v>1080000</v>
      </c>
      <c r="G107" s="447">
        <v>1080000</v>
      </c>
    </row>
    <row r="108" spans="1:7" ht="25.5" customHeight="1">
      <c r="A108" s="311">
        <v>236146</v>
      </c>
      <c r="B108" s="887" t="s">
        <v>700</v>
      </c>
      <c r="C108" s="888"/>
      <c r="D108" s="888"/>
      <c r="E108" s="889"/>
      <c r="F108" s="449">
        <v>300000</v>
      </c>
      <c r="G108" s="447">
        <v>300000</v>
      </c>
    </row>
    <row r="109" spans="1:7" ht="18.75" customHeight="1">
      <c r="A109" s="311">
        <v>236148</v>
      </c>
      <c r="B109" s="887" t="s">
        <v>35</v>
      </c>
      <c r="C109" s="888"/>
      <c r="D109" s="888"/>
      <c r="E109" s="889"/>
      <c r="F109" s="449">
        <v>465000</v>
      </c>
      <c r="G109" s="447">
        <v>395250</v>
      </c>
    </row>
    <row r="110" spans="1:7" ht="36" customHeight="1">
      <c r="A110" s="591" t="s">
        <v>814</v>
      </c>
      <c r="B110" s="912" t="s">
        <v>815</v>
      </c>
      <c r="C110" s="913"/>
      <c r="D110" s="913"/>
      <c r="E110" s="914"/>
      <c r="F110" s="592" t="s">
        <v>33</v>
      </c>
      <c r="G110" s="541" t="s">
        <v>34</v>
      </c>
    </row>
    <row r="111" spans="1:7" ht="18.75" customHeight="1">
      <c r="A111" s="311">
        <v>236150</v>
      </c>
      <c r="B111" s="887" t="s">
        <v>756</v>
      </c>
      <c r="C111" s="888"/>
      <c r="D111" s="888"/>
      <c r="E111" s="889"/>
      <c r="F111" s="449">
        <v>9750000</v>
      </c>
      <c r="G111" s="447">
        <v>3900000</v>
      </c>
    </row>
    <row r="112" spans="1:7" ht="18.75" customHeight="1">
      <c r="A112" s="311">
        <v>236151</v>
      </c>
      <c r="B112" s="887" t="s">
        <v>107</v>
      </c>
      <c r="C112" s="888"/>
      <c r="D112" s="888"/>
      <c r="E112" s="889"/>
      <c r="F112" s="449">
        <v>48775000</v>
      </c>
      <c r="G112" s="447">
        <v>36581250</v>
      </c>
    </row>
    <row r="113" spans="1:7" ht="18.75" customHeight="1">
      <c r="A113" s="311">
        <v>236152</v>
      </c>
      <c r="B113" s="887" t="s">
        <v>562</v>
      </c>
      <c r="C113" s="888"/>
      <c r="D113" s="888"/>
      <c r="E113" s="889"/>
      <c r="F113" s="449">
        <v>49750000</v>
      </c>
      <c r="G113" s="447">
        <v>37312500</v>
      </c>
    </row>
    <row r="114" spans="1:7" ht="18.75" customHeight="1">
      <c r="A114" s="311">
        <v>236153</v>
      </c>
      <c r="B114" s="887" t="s">
        <v>758</v>
      </c>
      <c r="C114" s="888"/>
      <c r="D114" s="888"/>
      <c r="E114" s="889"/>
      <c r="F114" s="449">
        <v>7400000</v>
      </c>
      <c r="G114" s="447">
        <v>6845000</v>
      </c>
    </row>
    <row r="115" spans="1:7" ht="18.75" customHeight="1">
      <c r="A115" s="311">
        <v>236154</v>
      </c>
      <c r="B115" s="887" t="s">
        <v>755</v>
      </c>
      <c r="C115" s="888"/>
      <c r="D115" s="888"/>
      <c r="E115" s="889"/>
      <c r="F115" s="449">
        <v>6535000</v>
      </c>
      <c r="G115" s="447">
        <v>6044875</v>
      </c>
    </row>
    <row r="116" spans="1:7" ht="18.75" customHeight="1">
      <c r="A116" s="311">
        <v>236155</v>
      </c>
      <c r="B116" s="887" t="s">
        <v>568</v>
      </c>
      <c r="C116" s="888"/>
      <c r="D116" s="888"/>
      <c r="E116" s="889"/>
      <c r="F116" s="449">
        <v>24000000</v>
      </c>
      <c r="G116" s="447">
        <v>9600000</v>
      </c>
    </row>
    <row r="117" spans="1:7" ht="27" customHeight="1">
      <c r="A117" s="311">
        <v>236156</v>
      </c>
      <c r="B117" s="887" t="s">
        <v>566</v>
      </c>
      <c r="C117" s="888"/>
      <c r="D117" s="888"/>
      <c r="E117" s="889"/>
      <c r="F117" s="449">
        <v>240000</v>
      </c>
      <c r="G117" s="447">
        <v>204000</v>
      </c>
    </row>
    <row r="118" spans="1:7" ht="18.75" customHeight="1">
      <c r="A118" s="311">
        <v>236157</v>
      </c>
      <c r="B118" s="887" t="s">
        <v>567</v>
      </c>
      <c r="C118" s="888"/>
      <c r="D118" s="888"/>
      <c r="E118" s="889"/>
      <c r="F118" s="449">
        <v>1168000</v>
      </c>
      <c r="G118" s="447">
        <v>992800</v>
      </c>
    </row>
    <row r="119" spans="1:7" ht="18.75" customHeight="1">
      <c r="A119" s="311">
        <v>236158</v>
      </c>
      <c r="B119" s="887" t="s">
        <v>495</v>
      </c>
      <c r="C119" s="888"/>
      <c r="D119" s="888"/>
      <c r="E119" s="889"/>
      <c r="F119" s="449">
        <v>78000000</v>
      </c>
      <c r="G119" s="447">
        <v>72150000</v>
      </c>
    </row>
    <row r="120" spans="1:7" ht="18.75" customHeight="1">
      <c r="A120" s="311">
        <v>236159</v>
      </c>
      <c r="B120" s="887" t="s">
        <v>771</v>
      </c>
      <c r="C120" s="888"/>
      <c r="D120" s="888"/>
      <c r="E120" s="889"/>
      <c r="F120" s="449">
        <v>56000</v>
      </c>
      <c r="G120" s="447">
        <v>56000</v>
      </c>
    </row>
    <row r="121" spans="1:7" ht="18.75" customHeight="1">
      <c r="A121" s="311">
        <v>236167</v>
      </c>
      <c r="B121" s="887" t="s">
        <v>293</v>
      </c>
      <c r="C121" s="888"/>
      <c r="D121" s="888"/>
      <c r="E121" s="889"/>
      <c r="F121" s="449">
        <v>29900000</v>
      </c>
      <c r="G121" s="447">
        <v>27657500</v>
      </c>
    </row>
    <row r="122" spans="1:7" ht="18.75" customHeight="1">
      <c r="A122" s="311">
        <v>236168</v>
      </c>
      <c r="B122" s="887" t="s">
        <v>294</v>
      </c>
      <c r="C122" s="888"/>
      <c r="D122" s="888"/>
      <c r="E122" s="889"/>
      <c r="F122" s="449">
        <v>12900000</v>
      </c>
      <c r="G122" s="447">
        <v>11932500</v>
      </c>
    </row>
    <row r="123" spans="1:7" ht="18.75" customHeight="1">
      <c r="A123" s="311">
        <v>236169</v>
      </c>
      <c r="B123" s="887" t="s">
        <v>295</v>
      </c>
      <c r="C123" s="888"/>
      <c r="D123" s="888"/>
      <c r="E123" s="889"/>
      <c r="F123" s="449">
        <v>12900000</v>
      </c>
      <c r="G123" s="447">
        <v>11932500</v>
      </c>
    </row>
    <row r="124" spans="1:7" ht="18.75" customHeight="1">
      <c r="A124" s="311">
        <v>236170</v>
      </c>
      <c r="B124" s="887" t="s">
        <v>296</v>
      </c>
      <c r="C124" s="888"/>
      <c r="D124" s="888"/>
      <c r="E124" s="889"/>
      <c r="F124" s="449">
        <v>37900000</v>
      </c>
      <c r="G124" s="447">
        <v>35057500</v>
      </c>
    </row>
    <row r="125" spans="1:7" ht="18.75" customHeight="1">
      <c r="A125" s="311">
        <v>236171</v>
      </c>
      <c r="B125" s="887" t="s">
        <v>297</v>
      </c>
      <c r="C125" s="888"/>
      <c r="D125" s="888"/>
      <c r="E125" s="889"/>
      <c r="F125" s="449">
        <v>34900000</v>
      </c>
      <c r="G125" s="447">
        <v>32282500</v>
      </c>
    </row>
    <row r="126" spans="1:7" ht="18.75" customHeight="1">
      <c r="A126" s="890" t="s">
        <v>808</v>
      </c>
      <c r="B126" s="891"/>
      <c r="C126" s="891"/>
      <c r="D126" s="891"/>
      <c r="E126" s="892"/>
      <c r="F126" s="533">
        <f>SUM(F48:F125)</f>
        <v>3338601000</v>
      </c>
      <c r="G126" s="533">
        <f>SUM(G48:G125)</f>
        <v>2376368050</v>
      </c>
    </row>
    <row r="127" ht="15.75" customHeight="1"/>
    <row r="128" spans="1:7" ht="18.75" customHeight="1">
      <c r="A128" s="922" t="s">
        <v>794</v>
      </c>
      <c r="B128" s="897"/>
      <c r="C128" s="897"/>
      <c r="D128" s="897"/>
      <c r="E128" s="897"/>
      <c r="F128" s="905" t="s">
        <v>801</v>
      </c>
      <c r="G128" s="906"/>
    </row>
    <row r="129" spans="1:7" ht="18.75" customHeight="1">
      <c r="A129" s="882" t="s">
        <v>565</v>
      </c>
      <c r="B129" s="883"/>
      <c r="C129" s="883"/>
      <c r="D129" s="883"/>
      <c r="E129" s="884"/>
      <c r="F129" s="885">
        <v>6400000</v>
      </c>
      <c r="G129" s="886"/>
    </row>
    <row r="130" spans="1:7" ht="18.75" customHeight="1">
      <c r="A130" s="882" t="s">
        <v>649</v>
      </c>
      <c r="B130" s="883"/>
      <c r="C130" s="883"/>
      <c r="D130" s="883"/>
      <c r="E130" s="884"/>
      <c r="F130" s="885">
        <v>221000</v>
      </c>
      <c r="G130" s="886"/>
    </row>
    <row r="131" spans="1:7" ht="18.75" customHeight="1">
      <c r="A131" s="882" t="s">
        <v>650</v>
      </c>
      <c r="B131" s="883"/>
      <c r="C131" s="883"/>
      <c r="D131" s="883"/>
      <c r="E131" s="884"/>
      <c r="F131" s="885">
        <v>1070000</v>
      </c>
      <c r="G131" s="886"/>
    </row>
    <row r="132" spans="1:7" ht="18.75" customHeight="1">
      <c r="A132" s="882" t="s">
        <v>908</v>
      </c>
      <c r="B132" s="883"/>
      <c r="C132" s="883"/>
      <c r="D132" s="883"/>
      <c r="E132" s="884"/>
      <c r="F132" s="885">
        <v>25900000</v>
      </c>
      <c r="G132" s="886"/>
    </row>
    <row r="133" spans="1:7" ht="18.75" customHeight="1">
      <c r="A133" s="882" t="s">
        <v>909</v>
      </c>
      <c r="B133" s="883"/>
      <c r="C133" s="883"/>
      <c r="D133" s="883"/>
      <c r="E133" s="884"/>
      <c r="F133" s="885">
        <v>2000000</v>
      </c>
      <c r="G133" s="886"/>
    </row>
    <row r="134" spans="1:7" ht="18.75" customHeight="1">
      <c r="A134" s="882" t="s">
        <v>910</v>
      </c>
      <c r="B134" s="883"/>
      <c r="C134" s="883"/>
      <c r="D134" s="883"/>
      <c r="E134" s="884"/>
      <c r="F134" s="885">
        <v>10000000</v>
      </c>
      <c r="G134" s="886"/>
    </row>
    <row r="135" spans="1:7" ht="18.75" customHeight="1">
      <c r="A135" s="919" t="s">
        <v>813</v>
      </c>
      <c r="B135" s="920"/>
      <c r="C135" s="920"/>
      <c r="D135" s="920"/>
      <c r="E135" s="921"/>
      <c r="F135" s="915">
        <f>SUM(F129:F134)</f>
        <v>45591000</v>
      </c>
      <c r="G135" s="916"/>
    </row>
    <row r="136" spans="2:6" ht="15.75" customHeight="1">
      <c r="B136" s="383"/>
      <c r="C136" s="378"/>
      <c r="D136" s="378"/>
      <c r="E136" s="378"/>
      <c r="F136" s="380"/>
    </row>
    <row r="137" spans="1:7" ht="15.75" customHeight="1">
      <c r="A137" s="879" t="s">
        <v>809</v>
      </c>
      <c r="B137" s="880"/>
      <c r="C137" s="880"/>
      <c r="D137" s="880"/>
      <c r="E137" s="881"/>
      <c r="F137" s="918">
        <f>F126+F135</f>
        <v>3384192000</v>
      </c>
      <c r="G137" s="834"/>
    </row>
    <row r="138" spans="2:6" ht="17.25" customHeight="1">
      <c r="B138" s="383"/>
      <c r="C138" s="378"/>
      <c r="D138" s="378"/>
      <c r="E138" s="378"/>
      <c r="F138" s="380"/>
    </row>
    <row r="139" spans="1:7" ht="18.75" customHeight="1">
      <c r="A139" s="919" t="s">
        <v>1022</v>
      </c>
      <c r="B139" s="920"/>
      <c r="C139" s="920"/>
      <c r="D139" s="920"/>
      <c r="E139" s="921"/>
      <c r="F139" s="905" t="s">
        <v>801</v>
      </c>
      <c r="G139" s="906"/>
    </row>
    <row r="140" spans="1:7" ht="18.75" customHeight="1">
      <c r="A140" s="917" t="s">
        <v>800</v>
      </c>
      <c r="B140" s="833"/>
      <c r="C140" s="833"/>
      <c r="D140" s="833"/>
      <c r="E140" s="834"/>
      <c r="F140" s="885">
        <v>7705000</v>
      </c>
      <c r="G140" s="886"/>
    </row>
    <row r="141" spans="2:6" ht="12" customHeight="1">
      <c r="B141" s="316"/>
      <c r="C141" s="316"/>
      <c r="D141" s="316"/>
      <c r="E141" s="316"/>
      <c r="F141" s="379"/>
    </row>
    <row r="142" spans="2:6" ht="18.75" customHeight="1">
      <c r="B142" s="316"/>
      <c r="C142" s="316"/>
      <c r="D142" s="316"/>
      <c r="E142" s="316"/>
      <c r="F142" s="402"/>
    </row>
    <row r="143" spans="2:6" ht="18.75" customHeight="1">
      <c r="B143" s="316"/>
      <c r="C143" s="316"/>
      <c r="D143" s="316"/>
      <c r="E143" s="316"/>
      <c r="F143" s="379"/>
    </row>
  </sheetData>
  <mergeCells count="129">
    <mergeCell ref="A134:E134"/>
    <mergeCell ref="F134:G134"/>
    <mergeCell ref="B125:E125"/>
    <mergeCell ref="A132:E132"/>
    <mergeCell ref="F132:G132"/>
    <mergeCell ref="A133:E133"/>
    <mergeCell ref="F133:G133"/>
    <mergeCell ref="B121:E121"/>
    <mergeCell ref="B122:E122"/>
    <mergeCell ref="B123:E123"/>
    <mergeCell ref="B124:E124"/>
    <mergeCell ref="A139:E139"/>
    <mergeCell ref="A135:E135"/>
    <mergeCell ref="A130:E130"/>
    <mergeCell ref="B108:E108"/>
    <mergeCell ref="B109:E109"/>
    <mergeCell ref="A128:E128"/>
    <mergeCell ref="A129:E129"/>
    <mergeCell ref="B114:E114"/>
    <mergeCell ref="B115:E115"/>
    <mergeCell ref="B116:E116"/>
    <mergeCell ref="B112:E112"/>
    <mergeCell ref="B110:E110"/>
    <mergeCell ref="B120:E120"/>
    <mergeCell ref="F140:G140"/>
    <mergeCell ref="F135:G135"/>
    <mergeCell ref="A140:E140"/>
    <mergeCell ref="B119:E119"/>
    <mergeCell ref="B111:E111"/>
    <mergeCell ref="B113:E113"/>
    <mergeCell ref="F137:G137"/>
    <mergeCell ref="F12:G12"/>
    <mergeCell ref="F16:G16"/>
    <mergeCell ref="F13:G13"/>
    <mergeCell ref="F14:G14"/>
    <mergeCell ref="F15:G15"/>
    <mergeCell ref="F139:G139"/>
    <mergeCell ref="F128:G128"/>
    <mergeCell ref="F59:F80"/>
    <mergeCell ref="F26:G26"/>
    <mergeCell ref="F27:G27"/>
    <mergeCell ref="G59:G80"/>
    <mergeCell ref="G81:G101"/>
    <mergeCell ref="F129:G129"/>
    <mergeCell ref="F130:G130"/>
    <mergeCell ref="F29:G29"/>
    <mergeCell ref="B77:E77"/>
    <mergeCell ref="A26:B26"/>
    <mergeCell ref="A16:B16"/>
    <mergeCell ref="A13:B13"/>
    <mergeCell ref="B47:E47"/>
    <mergeCell ref="A25:B25"/>
    <mergeCell ref="A27:B27"/>
    <mergeCell ref="A14:B14"/>
    <mergeCell ref="A29:B29"/>
    <mergeCell ref="A46:E46"/>
    <mergeCell ref="B59:E59"/>
    <mergeCell ref="B80:E80"/>
    <mergeCell ref="B71:E71"/>
    <mergeCell ref="B72:E72"/>
    <mergeCell ref="B75:E75"/>
    <mergeCell ref="B76:E76"/>
    <mergeCell ref="B73:E73"/>
    <mergeCell ref="B78:E78"/>
    <mergeCell ref="B74:E74"/>
    <mergeCell ref="B79:E79"/>
    <mergeCell ref="B48:E48"/>
    <mergeCell ref="B70:E70"/>
    <mergeCell ref="B55:E55"/>
    <mergeCell ref="B57:E57"/>
    <mergeCell ref="B56:E56"/>
    <mergeCell ref="B69:E69"/>
    <mergeCell ref="B62:E62"/>
    <mergeCell ref="B50:E50"/>
    <mergeCell ref="B60:E60"/>
    <mergeCell ref="B58:E58"/>
    <mergeCell ref="B81:E81"/>
    <mergeCell ref="B64:E64"/>
    <mergeCell ref="B65:E65"/>
    <mergeCell ref="A6:B6"/>
    <mergeCell ref="B53:E53"/>
    <mergeCell ref="B54:E54"/>
    <mergeCell ref="B51:E51"/>
    <mergeCell ref="B52:E52"/>
    <mergeCell ref="A12:B12"/>
    <mergeCell ref="B49:E49"/>
    <mergeCell ref="B61:E61"/>
    <mergeCell ref="B68:E68"/>
    <mergeCell ref="B63:E63"/>
    <mergeCell ref="B66:E66"/>
    <mergeCell ref="B67:E67"/>
    <mergeCell ref="B107:E107"/>
    <mergeCell ref="A126:E126"/>
    <mergeCell ref="F81:F101"/>
    <mergeCell ref="B106:E106"/>
    <mergeCell ref="B83:E83"/>
    <mergeCell ref="B97:E97"/>
    <mergeCell ref="B100:E100"/>
    <mergeCell ref="B96:E96"/>
    <mergeCell ref="B117:E117"/>
    <mergeCell ref="B118:E118"/>
    <mergeCell ref="A137:E137"/>
    <mergeCell ref="A131:E131"/>
    <mergeCell ref="F131:G131"/>
    <mergeCell ref="B93:E93"/>
    <mergeCell ref="B105:E105"/>
    <mergeCell ref="B94:E94"/>
    <mergeCell ref="B104:E104"/>
    <mergeCell ref="B102:E102"/>
    <mergeCell ref="B103:E103"/>
    <mergeCell ref="B99:E99"/>
    <mergeCell ref="B85:E85"/>
    <mergeCell ref="B86:E86"/>
    <mergeCell ref="B84:E84"/>
    <mergeCell ref="B88:E88"/>
    <mergeCell ref="B95:E95"/>
    <mergeCell ref="B98:E98"/>
    <mergeCell ref="B101:E101"/>
    <mergeCell ref="A37:C37"/>
    <mergeCell ref="B91:E91"/>
    <mergeCell ref="B92:E92"/>
    <mergeCell ref="B90:E90"/>
    <mergeCell ref="B82:E82"/>
    <mergeCell ref="B87:E87"/>
    <mergeCell ref="B89:E89"/>
    <mergeCell ref="A28:B28"/>
    <mergeCell ref="F28:G28"/>
    <mergeCell ref="A15:B15"/>
    <mergeCell ref="F25:G25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2" manualBreakCount="2">
    <brk id="57" max="6" man="1"/>
    <brk id="10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23" t="s">
        <v>838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</row>
    <row r="2" spans="2:14" ht="13.5" customHeight="1" hidden="1">
      <c r="B2" s="441"/>
      <c r="C2" s="441"/>
      <c r="G2" s="924" t="s">
        <v>1060</v>
      </c>
      <c r="H2" s="925"/>
      <c r="I2" s="925"/>
      <c r="J2" s="926"/>
      <c r="K2" s="927" t="s">
        <v>1061</v>
      </c>
      <c r="L2" s="928"/>
      <c r="M2" s="924" t="s">
        <v>1062</v>
      </c>
      <c r="N2" s="926"/>
    </row>
    <row r="3" spans="2:14" ht="10.5" customHeight="1">
      <c r="B3" s="441"/>
      <c r="C3" s="441"/>
      <c r="G3" s="924" t="s">
        <v>1060</v>
      </c>
      <c r="H3" s="925"/>
      <c r="I3" s="925"/>
      <c r="J3" s="925"/>
      <c r="K3" s="927" t="s">
        <v>1061</v>
      </c>
      <c r="L3" s="928"/>
      <c r="M3" s="924" t="s">
        <v>1062</v>
      </c>
      <c r="N3" s="926"/>
    </row>
    <row r="4" spans="1:14" ht="65.25" customHeight="1">
      <c r="A4" s="638" t="s">
        <v>814</v>
      </c>
      <c r="B4" s="638" t="s">
        <v>815</v>
      </c>
      <c r="C4" s="639" t="s">
        <v>193</v>
      </c>
      <c r="D4" s="639" t="s">
        <v>194</v>
      </c>
      <c r="E4" s="640" t="s">
        <v>195</v>
      </c>
      <c r="F4" s="640" t="s">
        <v>196</v>
      </c>
      <c r="G4" s="640" t="s">
        <v>197</v>
      </c>
      <c r="H4" s="640" t="s">
        <v>198</v>
      </c>
      <c r="I4" s="641" t="s">
        <v>199</v>
      </c>
      <c r="J4" s="641" t="s">
        <v>200</v>
      </c>
      <c r="K4" s="640" t="s">
        <v>201</v>
      </c>
      <c r="L4" s="640" t="s">
        <v>202</v>
      </c>
      <c r="M4" s="640" t="s">
        <v>203</v>
      </c>
      <c r="N4" s="640" t="s">
        <v>204</v>
      </c>
    </row>
    <row r="5" spans="1:14" ht="24.75" customHeight="1">
      <c r="A5" s="642" t="s">
        <v>205</v>
      </c>
      <c r="B5" s="643" t="s">
        <v>206</v>
      </c>
      <c r="C5" s="644">
        <v>70029</v>
      </c>
      <c r="D5" s="644">
        <v>70029</v>
      </c>
      <c r="E5" s="645">
        <v>0</v>
      </c>
      <c r="F5" s="644">
        <v>0</v>
      </c>
      <c r="G5" s="646">
        <v>60629</v>
      </c>
      <c r="H5" s="647">
        <v>34200</v>
      </c>
      <c r="I5" s="648">
        <v>0</v>
      </c>
      <c r="J5" s="648">
        <v>0</v>
      </c>
      <c r="K5" s="649">
        <v>43986</v>
      </c>
      <c r="L5" s="650">
        <v>0</v>
      </c>
      <c r="M5" s="648">
        <v>43985</v>
      </c>
      <c r="N5" s="651">
        <v>0</v>
      </c>
    </row>
    <row r="6" spans="1:16" ht="24" customHeight="1">
      <c r="A6" s="642" t="s">
        <v>207</v>
      </c>
      <c r="B6" s="652" t="s">
        <v>208</v>
      </c>
      <c r="C6" s="644">
        <v>1308</v>
      </c>
      <c r="D6" s="644">
        <v>1308</v>
      </c>
      <c r="E6" s="645">
        <v>0</v>
      </c>
      <c r="F6" s="644">
        <v>0</v>
      </c>
      <c r="G6" s="929">
        <v>1939</v>
      </c>
      <c r="H6" s="931">
        <v>1939</v>
      </c>
      <c r="I6" s="931">
        <v>0</v>
      </c>
      <c r="J6" s="931">
        <v>0</v>
      </c>
      <c r="K6" s="649">
        <v>1428</v>
      </c>
      <c r="L6" s="650">
        <v>0</v>
      </c>
      <c r="M6" s="933">
        <v>1871</v>
      </c>
      <c r="N6" s="935">
        <v>0</v>
      </c>
      <c r="O6" s="15"/>
      <c r="P6" s="15"/>
    </row>
    <row r="7" spans="1:16" ht="24" customHeight="1">
      <c r="A7" s="642" t="s">
        <v>207</v>
      </c>
      <c r="B7" s="652" t="s">
        <v>209</v>
      </c>
      <c r="C7" s="644">
        <v>475</v>
      </c>
      <c r="D7" s="644">
        <v>361</v>
      </c>
      <c r="E7" s="645">
        <v>0</v>
      </c>
      <c r="F7" s="644">
        <v>0</v>
      </c>
      <c r="G7" s="930"/>
      <c r="H7" s="932"/>
      <c r="I7" s="932"/>
      <c r="J7" s="932"/>
      <c r="K7" s="649">
        <v>361</v>
      </c>
      <c r="L7" s="650">
        <v>0</v>
      </c>
      <c r="M7" s="934"/>
      <c r="N7" s="936"/>
      <c r="O7" s="15"/>
      <c r="P7" s="15"/>
    </row>
    <row r="8" spans="1:16" ht="27" customHeight="1">
      <c r="A8" s="642" t="s">
        <v>210</v>
      </c>
      <c r="B8" s="652" t="s">
        <v>211</v>
      </c>
      <c r="C8" s="644">
        <v>28230</v>
      </c>
      <c r="D8" s="650">
        <v>25215</v>
      </c>
      <c r="E8" s="653">
        <v>12.5</v>
      </c>
      <c r="F8" s="650">
        <v>3152</v>
      </c>
      <c r="G8" s="651">
        <v>21000</v>
      </c>
      <c r="H8" s="647">
        <v>14000</v>
      </c>
      <c r="I8" s="648">
        <v>0</v>
      </c>
      <c r="J8" s="647">
        <v>0</v>
      </c>
      <c r="K8" s="649">
        <v>22454</v>
      </c>
      <c r="L8" s="650">
        <v>0</v>
      </c>
      <c r="M8" s="648">
        <v>19795</v>
      </c>
      <c r="N8" s="651">
        <v>0</v>
      </c>
      <c r="O8" s="15"/>
      <c r="P8" s="15"/>
    </row>
    <row r="9" spans="1:15" ht="24" customHeight="1">
      <c r="A9" s="642" t="s">
        <v>212</v>
      </c>
      <c r="B9" s="643" t="s">
        <v>213</v>
      </c>
      <c r="C9" s="644">
        <v>53452</v>
      </c>
      <c r="D9" s="644">
        <v>53452</v>
      </c>
      <c r="E9" s="645">
        <v>0</v>
      </c>
      <c r="F9" s="644">
        <v>0</v>
      </c>
      <c r="G9" s="646">
        <v>0</v>
      </c>
      <c r="H9" s="647">
        <v>0</v>
      </c>
      <c r="I9" s="648">
        <v>0</v>
      </c>
      <c r="J9" s="648">
        <v>0</v>
      </c>
      <c r="K9" s="649">
        <v>43380</v>
      </c>
      <c r="L9" s="650">
        <v>8176</v>
      </c>
      <c r="M9" s="648">
        <v>50319</v>
      </c>
      <c r="N9" s="651">
        <v>0</v>
      </c>
      <c r="O9" s="15"/>
    </row>
    <row r="10" spans="1:16" ht="24" customHeight="1">
      <c r="A10" s="642" t="s">
        <v>214</v>
      </c>
      <c r="B10" s="654" t="s">
        <v>215</v>
      </c>
      <c r="C10" s="644">
        <v>32292</v>
      </c>
      <c r="D10" s="650">
        <v>32292</v>
      </c>
      <c r="E10" s="653">
        <v>50.4</v>
      </c>
      <c r="F10" s="650">
        <v>16287</v>
      </c>
      <c r="G10" s="651">
        <v>34637</v>
      </c>
      <c r="H10" s="647">
        <v>34637</v>
      </c>
      <c r="I10" s="648">
        <v>0</v>
      </c>
      <c r="J10" s="647">
        <v>0</v>
      </c>
      <c r="K10" s="649">
        <v>32297</v>
      </c>
      <c r="L10" s="650">
        <v>0</v>
      </c>
      <c r="M10" s="648">
        <v>16005</v>
      </c>
      <c r="N10" s="651">
        <v>0</v>
      </c>
      <c r="O10" s="15"/>
      <c r="P10" s="15"/>
    </row>
    <row r="11" spans="1:14" ht="24" customHeight="1">
      <c r="A11" s="642" t="s">
        <v>216</v>
      </c>
      <c r="B11" s="643" t="s">
        <v>217</v>
      </c>
      <c r="C11" s="644">
        <v>190</v>
      </c>
      <c r="D11" s="644">
        <v>190</v>
      </c>
      <c r="E11" s="645">
        <v>25</v>
      </c>
      <c r="F11" s="644">
        <v>47</v>
      </c>
      <c r="G11" s="646">
        <v>190</v>
      </c>
      <c r="H11" s="647">
        <v>190</v>
      </c>
      <c r="I11" s="648">
        <v>0</v>
      </c>
      <c r="J11" s="648">
        <v>0</v>
      </c>
      <c r="K11" s="649">
        <v>190</v>
      </c>
      <c r="L11" s="650">
        <v>0</v>
      </c>
      <c r="M11" s="648">
        <v>142</v>
      </c>
      <c r="N11" s="651">
        <v>0</v>
      </c>
    </row>
    <row r="12" spans="1:16" ht="24" customHeight="1">
      <c r="A12" s="642" t="s">
        <v>218</v>
      </c>
      <c r="B12" s="654" t="s">
        <v>219</v>
      </c>
      <c r="C12" s="644">
        <v>7797</v>
      </c>
      <c r="D12" s="650">
        <v>7797</v>
      </c>
      <c r="E12" s="653">
        <v>12.5</v>
      </c>
      <c r="F12" s="650">
        <v>974</v>
      </c>
      <c r="G12" s="651">
        <v>6600</v>
      </c>
      <c r="H12" s="647">
        <v>6600</v>
      </c>
      <c r="I12" s="648">
        <v>0</v>
      </c>
      <c r="J12" s="647">
        <v>0</v>
      </c>
      <c r="K12" s="649">
        <v>7312</v>
      </c>
      <c r="L12" s="650">
        <v>0</v>
      </c>
      <c r="M12" s="648">
        <v>6238</v>
      </c>
      <c r="N12" s="651">
        <v>0</v>
      </c>
      <c r="O12" s="15"/>
      <c r="P12" s="15"/>
    </row>
    <row r="13" spans="1:14" ht="24" customHeight="1">
      <c r="A13" s="642" t="s">
        <v>220</v>
      </c>
      <c r="B13" s="643" t="s">
        <v>221</v>
      </c>
      <c r="C13" s="644">
        <v>13000</v>
      </c>
      <c r="D13" s="644">
        <v>13000</v>
      </c>
      <c r="E13" s="645">
        <v>25</v>
      </c>
      <c r="F13" s="644">
        <v>2593</v>
      </c>
      <c r="G13" s="646">
        <v>13000</v>
      </c>
      <c r="H13" s="647">
        <v>13000</v>
      </c>
      <c r="I13" s="648">
        <v>0</v>
      </c>
      <c r="J13" s="648">
        <v>0</v>
      </c>
      <c r="K13" s="649">
        <v>10372</v>
      </c>
      <c r="L13" s="650">
        <v>0</v>
      </c>
      <c r="M13" s="648">
        <v>7781</v>
      </c>
      <c r="N13" s="651">
        <v>0</v>
      </c>
    </row>
    <row r="14" spans="1:14" ht="27" customHeight="1">
      <c r="A14" s="642" t="s">
        <v>222</v>
      </c>
      <c r="B14" s="643" t="s">
        <v>223</v>
      </c>
      <c r="C14" s="644">
        <v>20000</v>
      </c>
      <c r="D14" s="644">
        <v>20000</v>
      </c>
      <c r="E14" s="645">
        <v>25</v>
      </c>
      <c r="F14" s="644">
        <v>5000</v>
      </c>
      <c r="G14" s="646">
        <v>20000</v>
      </c>
      <c r="H14" s="647">
        <v>20000</v>
      </c>
      <c r="I14" s="648">
        <v>0</v>
      </c>
      <c r="J14" s="648">
        <v>0</v>
      </c>
      <c r="K14" s="649">
        <v>19816</v>
      </c>
      <c r="L14" s="650">
        <v>0</v>
      </c>
      <c r="M14" s="648">
        <v>14730</v>
      </c>
      <c r="N14" s="651">
        <v>0</v>
      </c>
    </row>
    <row r="15" spans="1:14" ht="27" customHeight="1">
      <c r="A15" s="642" t="s">
        <v>224</v>
      </c>
      <c r="B15" s="643" t="s">
        <v>225</v>
      </c>
      <c r="C15" s="644">
        <v>998</v>
      </c>
      <c r="D15" s="644">
        <v>861</v>
      </c>
      <c r="E15" s="645">
        <v>20</v>
      </c>
      <c r="F15" s="644">
        <v>172</v>
      </c>
      <c r="G15" s="646">
        <v>946</v>
      </c>
      <c r="H15" s="647">
        <v>946</v>
      </c>
      <c r="I15" s="648">
        <v>0</v>
      </c>
      <c r="J15" s="648">
        <v>0</v>
      </c>
      <c r="K15" s="649">
        <v>868</v>
      </c>
      <c r="L15" s="650">
        <v>0</v>
      </c>
      <c r="M15" s="648">
        <v>695</v>
      </c>
      <c r="N15" s="651">
        <v>0</v>
      </c>
    </row>
    <row r="16" spans="1:15" ht="27" customHeight="1">
      <c r="A16" s="642" t="s">
        <v>226</v>
      </c>
      <c r="B16" s="655" t="s">
        <v>227</v>
      </c>
      <c r="C16" s="644">
        <v>3791</v>
      </c>
      <c r="D16" s="644">
        <v>3791</v>
      </c>
      <c r="E16" s="645">
        <v>0</v>
      </c>
      <c r="F16" s="644">
        <v>0</v>
      </c>
      <c r="G16" s="646">
        <v>600</v>
      </c>
      <c r="H16" s="647">
        <v>600</v>
      </c>
      <c r="I16" s="648">
        <v>0</v>
      </c>
      <c r="J16" s="648">
        <v>0</v>
      </c>
      <c r="K16" s="649">
        <v>3671</v>
      </c>
      <c r="L16" s="650">
        <v>0</v>
      </c>
      <c r="M16" s="648">
        <v>3554</v>
      </c>
      <c r="N16" s="651">
        <v>0</v>
      </c>
      <c r="O16" s="15"/>
    </row>
    <row r="17" spans="1:15" ht="21" customHeight="1">
      <c r="A17" s="642" t="s">
        <v>228</v>
      </c>
      <c r="B17" s="643" t="s">
        <v>229</v>
      </c>
      <c r="C17" s="644">
        <v>9625</v>
      </c>
      <c r="D17" s="644">
        <v>9625</v>
      </c>
      <c r="E17" s="645">
        <v>0</v>
      </c>
      <c r="F17" s="644">
        <v>0</v>
      </c>
      <c r="G17" s="646">
        <v>1000</v>
      </c>
      <c r="H17" s="647">
        <v>658</v>
      </c>
      <c r="I17" s="648">
        <v>0</v>
      </c>
      <c r="J17" s="648">
        <v>0</v>
      </c>
      <c r="K17" s="649">
        <v>5621</v>
      </c>
      <c r="L17" s="650">
        <v>0</v>
      </c>
      <c r="M17" s="648">
        <v>5610</v>
      </c>
      <c r="N17" s="651">
        <v>0</v>
      </c>
      <c r="O17" s="15"/>
    </row>
    <row r="18" spans="1:15" ht="24" customHeight="1">
      <c r="A18" s="642" t="s">
        <v>230</v>
      </c>
      <c r="B18" s="643" t="s">
        <v>231</v>
      </c>
      <c r="C18" s="644">
        <v>9936</v>
      </c>
      <c r="D18" s="644">
        <v>9936</v>
      </c>
      <c r="E18" s="645">
        <v>0</v>
      </c>
      <c r="F18" s="644">
        <v>0</v>
      </c>
      <c r="G18" s="646">
        <v>500</v>
      </c>
      <c r="H18" s="647">
        <v>500</v>
      </c>
      <c r="I18" s="648">
        <v>0</v>
      </c>
      <c r="J18" s="648">
        <v>0</v>
      </c>
      <c r="K18" s="649">
        <v>5922</v>
      </c>
      <c r="L18" s="650">
        <v>0</v>
      </c>
      <c r="M18" s="648">
        <v>5898</v>
      </c>
      <c r="N18" s="651">
        <v>0</v>
      </c>
      <c r="O18" s="15"/>
    </row>
    <row r="19" spans="1:15" ht="24" customHeight="1">
      <c r="A19" s="642" t="s">
        <v>232</v>
      </c>
      <c r="B19" s="643" t="s">
        <v>233</v>
      </c>
      <c r="C19" s="644">
        <v>11850</v>
      </c>
      <c r="D19" s="644">
        <v>11850</v>
      </c>
      <c r="E19" s="645">
        <v>25</v>
      </c>
      <c r="F19" s="644">
        <v>3000</v>
      </c>
      <c r="G19" s="646">
        <v>11850</v>
      </c>
      <c r="H19" s="647">
        <v>11842</v>
      </c>
      <c r="I19" s="648">
        <v>0</v>
      </c>
      <c r="J19" s="648">
        <v>0</v>
      </c>
      <c r="K19" s="649">
        <v>11842</v>
      </c>
      <c r="L19" s="650">
        <v>0</v>
      </c>
      <c r="M19" s="648">
        <v>9546</v>
      </c>
      <c r="N19" s="651">
        <v>0</v>
      </c>
      <c r="O19" s="15"/>
    </row>
    <row r="20" spans="1:15" ht="24" customHeight="1">
      <c r="A20" s="642" t="s">
        <v>234</v>
      </c>
      <c r="B20" s="643" t="s">
        <v>235</v>
      </c>
      <c r="C20" s="644">
        <v>41159</v>
      </c>
      <c r="D20" s="644">
        <v>683</v>
      </c>
      <c r="E20" s="645">
        <v>100</v>
      </c>
      <c r="F20" s="644">
        <v>683</v>
      </c>
      <c r="G20" s="646">
        <v>45000</v>
      </c>
      <c r="H20" s="647">
        <v>758</v>
      </c>
      <c r="I20" s="648">
        <v>0</v>
      </c>
      <c r="J20" s="648">
        <v>0</v>
      </c>
      <c r="K20" s="649">
        <v>683</v>
      </c>
      <c r="L20" s="650">
        <v>0</v>
      </c>
      <c r="M20" s="648">
        <v>0</v>
      </c>
      <c r="N20" s="651">
        <v>0</v>
      </c>
      <c r="O20" s="15"/>
    </row>
    <row r="21" spans="1:15" ht="24" customHeight="1">
      <c r="A21" s="642" t="s">
        <v>236</v>
      </c>
      <c r="B21" s="643" t="s">
        <v>237</v>
      </c>
      <c r="C21" s="644">
        <v>28582</v>
      </c>
      <c r="D21" s="644">
        <v>26500</v>
      </c>
      <c r="E21" s="645">
        <v>25</v>
      </c>
      <c r="F21" s="644">
        <v>6625</v>
      </c>
      <c r="G21" s="646">
        <v>30000</v>
      </c>
      <c r="H21" s="647">
        <v>29000</v>
      </c>
      <c r="I21" s="648">
        <v>0</v>
      </c>
      <c r="J21" s="648">
        <v>0</v>
      </c>
      <c r="K21" s="649">
        <v>25725</v>
      </c>
      <c r="L21" s="650">
        <v>0</v>
      </c>
      <c r="M21" s="648">
        <v>19214</v>
      </c>
      <c r="N21" s="651">
        <v>0</v>
      </c>
      <c r="O21" s="15"/>
    </row>
    <row r="22" spans="1:15" ht="21.75" customHeight="1">
      <c r="A22" s="656" t="s">
        <v>820</v>
      </c>
      <c r="B22" s="643" t="s">
        <v>238</v>
      </c>
      <c r="C22" s="644">
        <v>202163</v>
      </c>
      <c r="D22" s="644">
        <v>202163</v>
      </c>
      <c r="E22" s="645">
        <v>15</v>
      </c>
      <c r="F22" s="644">
        <v>30320</v>
      </c>
      <c r="G22" s="646">
        <v>30000</v>
      </c>
      <c r="H22" s="647">
        <v>30000</v>
      </c>
      <c r="I22" s="648">
        <v>0</v>
      </c>
      <c r="J22" s="648">
        <v>0</v>
      </c>
      <c r="K22" s="649">
        <v>22280</v>
      </c>
      <c r="L22" s="650">
        <v>538</v>
      </c>
      <c r="M22" s="648">
        <v>0</v>
      </c>
      <c r="N22" s="651">
        <v>0</v>
      </c>
      <c r="O22" s="15"/>
    </row>
    <row r="23" spans="1:15" ht="23.25" customHeight="1">
      <c r="A23" s="656" t="s">
        <v>239</v>
      </c>
      <c r="B23" s="657" t="s">
        <v>240</v>
      </c>
      <c r="C23" s="658">
        <v>4700</v>
      </c>
      <c r="D23" s="658">
        <v>4700</v>
      </c>
      <c r="E23" s="659">
        <v>12.5</v>
      </c>
      <c r="F23" s="658">
        <v>587</v>
      </c>
      <c r="G23" s="660">
        <v>4700</v>
      </c>
      <c r="H23" s="661">
        <v>3601</v>
      </c>
      <c r="I23" s="661">
        <v>0</v>
      </c>
      <c r="J23" s="661">
        <v>0</v>
      </c>
      <c r="K23" s="659">
        <v>2521</v>
      </c>
      <c r="L23" s="658">
        <v>0</v>
      </c>
      <c r="M23" s="661">
        <v>2206</v>
      </c>
      <c r="N23" s="660">
        <v>0</v>
      </c>
      <c r="O23" s="15"/>
    </row>
    <row r="24" spans="1:15" ht="24" customHeight="1">
      <c r="A24" s="642" t="s">
        <v>241</v>
      </c>
      <c r="B24" s="643" t="s">
        <v>242</v>
      </c>
      <c r="C24" s="644">
        <v>1404</v>
      </c>
      <c r="D24" s="644">
        <v>1404</v>
      </c>
      <c r="E24" s="645">
        <v>0</v>
      </c>
      <c r="F24" s="644">
        <v>0</v>
      </c>
      <c r="G24" s="646">
        <v>1404</v>
      </c>
      <c r="H24" s="647">
        <v>1404</v>
      </c>
      <c r="I24" s="648">
        <v>0</v>
      </c>
      <c r="J24" s="648">
        <v>0</v>
      </c>
      <c r="K24" s="649">
        <v>188</v>
      </c>
      <c r="L24" s="650">
        <v>0</v>
      </c>
      <c r="M24" s="648">
        <v>188</v>
      </c>
      <c r="N24" s="651">
        <v>0</v>
      </c>
      <c r="O24" s="15"/>
    </row>
    <row r="25" spans="1:15" ht="24" customHeight="1">
      <c r="A25" s="642" t="s">
        <v>243</v>
      </c>
      <c r="B25" s="652" t="s">
        <v>244</v>
      </c>
      <c r="C25" s="644">
        <v>897</v>
      </c>
      <c r="D25" s="644">
        <v>897</v>
      </c>
      <c r="E25" s="662">
        <v>20</v>
      </c>
      <c r="F25" s="644">
        <v>179</v>
      </c>
      <c r="G25" s="646">
        <v>897</v>
      </c>
      <c r="H25" s="647">
        <v>897</v>
      </c>
      <c r="I25" s="648">
        <v>0</v>
      </c>
      <c r="J25" s="648">
        <v>0</v>
      </c>
      <c r="K25" s="649">
        <v>671</v>
      </c>
      <c r="L25" s="650">
        <v>0</v>
      </c>
      <c r="M25" s="648">
        <v>486</v>
      </c>
      <c r="N25" s="651">
        <v>0</v>
      </c>
      <c r="O25" s="15"/>
    </row>
    <row r="26" spans="1:15" ht="24" customHeight="1">
      <c r="A26" s="642" t="s">
        <v>245</v>
      </c>
      <c r="B26" s="643" t="s">
        <v>246</v>
      </c>
      <c r="C26" s="644">
        <v>1050</v>
      </c>
      <c r="D26" s="644">
        <v>1050</v>
      </c>
      <c r="E26" s="645">
        <v>0</v>
      </c>
      <c r="F26" s="644">
        <v>0</v>
      </c>
      <c r="G26" s="646">
        <v>1050</v>
      </c>
      <c r="H26" s="647">
        <v>1050</v>
      </c>
      <c r="I26" s="648">
        <v>0</v>
      </c>
      <c r="J26" s="648">
        <v>0</v>
      </c>
      <c r="K26" s="649">
        <v>588</v>
      </c>
      <c r="L26" s="650">
        <v>0</v>
      </c>
      <c r="M26" s="648">
        <v>575</v>
      </c>
      <c r="N26" s="651">
        <v>0</v>
      </c>
      <c r="O26" s="15"/>
    </row>
    <row r="27" spans="1:15" ht="24" customHeight="1">
      <c r="A27" s="663">
        <v>236100</v>
      </c>
      <c r="B27" s="643" t="s">
        <v>247</v>
      </c>
      <c r="C27" s="644">
        <v>5919</v>
      </c>
      <c r="D27" s="644">
        <v>5919</v>
      </c>
      <c r="E27" s="662">
        <v>48</v>
      </c>
      <c r="F27" s="644">
        <v>2889</v>
      </c>
      <c r="G27" s="646">
        <v>5919</v>
      </c>
      <c r="H27" s="647">
        <v>5919</v>
      </c>
      <c r="I27" s="648">
        <v>0</v>
      </c>
      <c r="J27" s="648">
        <v>0</v>
      </c>
      <c r="K27" s="649">
        <v>5770</v>
      </c>
      <c r="L27" s="650">
        <v>0</v>
      </c>
      <c r="M27" s="648">
        <v>0</v>
      </c>
      <c r="N27" s="651">
        <v>0</v>
      </c>
      <c r="O27" s="15"/>
    </row>
    <row r="28" spans="1:15" ht="24" customHeight="1">
      <c r="A28" s="663">
        <v>236101</v>
      </c>
      <c r="B28" s="652" t="s">
        <v>248</v>
      </c>
      <c r="C28" s="644">
        <v>1302</v>
      </c>
      <c r="D28" s="644">
        <v>1302</v>
      </c>
      <c r="E28" s="662">
        <v>25</v>
      </c>
      <c r="F28" s="644">
        <v>326</v>
      </c>
      <c r="G28" s="646">
        <v>570</v>
      </c>
      <c r="H28" s="647">
        <v>570</v>
      </c>
      <c r="I28" s="648">
        <v>0</v>
      </c>
      <c r="J28" s="648">
        <v>0</v>
      </c>
      <c r="K28" s="649">
        <v>1213</v>
      </c>
      <c r="L28" s="650">
        <v>1</v>
      </c>
      <c r="M28" s="648">
        <v>727</v>
      </c>
      <c r="N28" s="651">
        <v>347</v>
      </c>
      <c r="O28" s="15"/>
    </row>
    <row r="29" spans="1:15" ht="27" customHeight="1">
      <c r="A29" s="642" t="s">
        <v>816</v>
      </c>
      <c r="B29" s="643" t="s">
        <v>249</v>
      </c>
      <c r="C29" s="644">
        <v>121654</v>
      </c>
      <c r="D29" s="644">
        <v>156581</v>
      </c>
      <c r="E29" s="662">
        <v>10</v>
      </c>
      <c r="F29" s="644">
        <v>15591</v>
      </c>
      <c r="G29" s="646">
        <v>20680</v>
      </c>
      <c r="H29" s="647">
        <v>18541</v>
      </c>
      <c r="I29" s="648">
        <v>0</v>
      </c>
      <c r="J29" s="648">
        <v>2139</v>
      </c>
      <c r="K29" s="649">
        <v>57425</v>
      </c>
      <c r="L29" s="650">
        <v>0</v>
      </c>
      <c r="M29" s="648">
        <v>41872</v>
      </c>
      <c r="N29" s="651">
        <v>0</v>
      </c>
      <c r="O29" s="15"/>
    </row>
    <row r="30" spans="1:15" ht="27" customHeight="1">
      <c r="A30" s="642" t="s">
        <v>132</v>
      </c>
      <c r="B30" s="643" t="s">
        <v>250</v>
      </c>
      <c r="C30" s="644">
        <v>54264</v>
      </c>
      <c r="D30" s="664">
        <v>47102</v>
      </c>
      <c r="E30" s="662">
        <v>11.4</v>
      </c>
      <c r="F30" s="644">
        <v>5377</v>
      </c>
      <c r="G30" s="646">
        <v>8103</v>
      </c>
      <c r="H30" s="647">
        <v>6400</v>
      </c>
      <c r="I30" s="648">
        <v>0</v>
      </c>
      <c r="J30" s="648">
        <v>1703</v>
      </c>
      <c r="K30" s="649">
        <v>18197</v>
      </c>
      <c r="L30" s="650">
        <v>517</v>
      </c>
      <c r="M30" s="648">
        <v>13268</v>
      </c>
      <c r="N30" s="651">
        <v>709</v>
      </c>
      <c r="O30" s="15"/>
    </row>
    <row r="31" spans="1:15" ht="27" customHeight="1">
      <c r="A31" s="642" t="s">
        <v>817</v>
      </c>
      <c r="B31" s="643" t="s">
        <v>251</v>
      </c>
      <c r="C31" s="644">
        <v>136100</v>
      </c>
      <c r="D31" s="644">
        <v>130366</v>
      </c>
      <c r="E31" s="662">
        <v>13</v>
      </c>
      <c r="F31" s="644">
        <v>16947</v>
      </c>
      <c r="G31" s="646">
        <v>19515</v>
      </c>
      <c r="H31" s="647">
        <v>18849</v>
      </c>
      <c r="I31" s="648">
        <v>0</v>
      </c>
      <c r="J31" s="648">
        <v>666</v>
      </c>
      <c r="K31" s="649">
        <v>54693</v>
      </c>
      <c r="L31" s="650">
        <v>0</v>
      </c>
      <c r="M31" s="648">
        <v>39880</v>
      </c>
      <c r="N31" s="651">
        <v>0</v>
      </c>
      <c r="O31" s="15"/>
    </row>
    <row r="32" spans="1:15" ht="26.25" customHeight="1">
      <c r="A32" s="642" t="s">
        <v>164</v>
      </c>
      <c r="B32" s="643" t="s">
        <v>252</v>
      </c>
      <c r="C32" s="644">
        <v>40978</v>
      </c>
      <c r="D32" s="644">
        <v>33984</v>
      </c>
      <c r="E32" s="662">
        <v>12</v>
      </c>
      <c r="F32" s="644">
        <v>3947</v>
      </c>
      <c r="G32" s="646">
        <v>5800</v>
      </c>
      <c r="H32" s="647">
        <v>5423</v>
      </c>
      <c r="I32" s="648">
        <v>0</v>
      </c>
      <c r="J32" s="648">
        <v>377</v>
      </c>
      <c r="K32" s="649">
        <v>14207</v>
      </c>
      <c r="L32" s="650">
        <v>0</v>
      </c>
      <c r="M32" s="648">
        <v>19835</v>
      </c>
      <c r="N32" s="651">
        <v>0</v>
      </c>
      <c r="O32" s="15"/>
    </row>
    <row r="33" spans="1:14" ht="22.5" customHeight="1">
      <c r="A33" s="642" t="s">
        <v>818</v>
      </c>
      <c r="B33" s="643" t="s">
        <v>253</v>
      </c>
      <c r="C33" s="644">
        <v>97037</v>
      </c>
      <c r="D33" s="644">
        <v>69870</v>
      </c>
      <c r="E33" s="645">
        <v>9.5</v>
      </c>
      <c r="F33" s="644">
        <v>6651</v>
      </c>
      <c r="G33" s="646">
        <v>8988</v>
      </c>
      <c r="H33" s="647">
        <v>7006</v>
      </c>
      <c r="I33" s="648">
        <v>0</v>
      </c>
      <c r="J33" s="648">
        <v>1982</v>
      </c>
      <c r="K33" s="649">
        <v>58616</v>
      </c>
      <c r="L33" s="650">
        <v>7</v>
      </c>
      <c r="M33" s="648">
        <v>53058</v>
      </c>
      <c r="N33" s="651">
        <v>0</v>
      </c>
    </row>
    <row r="34" spans="1:15" ht="21" customHeight="1">
      <c r="A34" s="642" t="s">
        <v>819</v>
      </c>
      <c r="B34" s="643" t="s">
        <v>254</v>
      </c>
      <c r="C34" s="644">
        <v>4616</v>
      </c>
      <c r="D34" s="644">
        <v>4616</v>
      </c>
      <c r="E34" s="645">
        <v>100</v>
      </c>
      <c r="F34" s="644">
        <v>4616</v>
      </c>
      <c r="G34" s="646">
        <v>4616</v>
      </c>
      <c r="H34" s="647">
        <v>4356</v>
      </c>
      <c r="I34" s="648">
        <v>0</v>
      </c>
      <c r="J34" s="648">
        <v>260</v>
      </c>
      <c r="K34" s="649">
        <v>4377</v>
      </c>
      <c r="L34" s="650">
        <v>0</v>
      </c>
      <c r="M34" s="648">
        <v>0</v>
      </c>
      <c r="N34" s="651">
        <v>0</v>
      </c>
      <c r="O34" s="15"/>
    </row>
    <row r="35" spans="1:15" ht="24" customHeight="1">
      <c r="A35" s="642" t="s">
        <v>821</v>
      </c>
      <c r="B35" s="643" t="s">
        <v>255</v>
      </c>
      <c r="C35" s="644">
        <v>9131</v>
      </c>
      <c r="D35" s="644">
        <v>9131</v>
      </c>
      <c r="E35" s="662">
        <v>25</v>
      </c>
      <c r="F35" s="644">
        <v>2283</v>
      </c>
      <c r="G35" s="646">
        <v>9131</v>
      </c>
      <c r="H35" s="647">
        <v>7720</v>
      </c>
      <c r="I35" s="648">
        <v>0</v>
      </c>
      <c r="J35" s="648">
        <v>1411</v>
      </c>
      <c r="K35" s="649">
        <v>4567</v>
      </c>
      <c r="L35" s="650">
        <v>0</v>
      </c>
      <c r="M35" s="648">
        <v>0</v>
      </c>
      <c r="N35" s="651">
        <v>0</v>
      </c>
      <c r="O35" s="15"/>
    </row>
    <row r="36" spans="1:15" ht="24" customHeight="1">
      <c r="A36" s="642" t="s">
        <v>540</v>
      </c>
      <c r="B36" s="643" t="s">
        <v>256</v>
      </c>
      <c r="C36" s="644">
        <v>778</v>
      </c>
      <c r="D36" s="644">
        <v>778</v>
      </c>
      <c r="E36" s="662">
        <v>15</v>
      </c>
      <c r="F36" s="644">
        <v>117</v>
      </c>
      <c r="G36" s="646">
        <v>795</v>
      </c>
      <c r="H36" s="647">
        <v>557</v>
      </c>
      <c r="I36" s="648">
        <v>0</v>
      </c>
      <c r="J36" s="647">
        <v>238</v>
      </c>
      <c r="K36" s="649">
        <v>557</v>
      </c>
      <c r="L36" s="650">
        <v>0</v>
      </c>
      <c r="M36" s="648">
        <v>445</v>
      </c>
      <c r="N36" s="651">
        <v>0</v>
      </c>
      <c r="O36" s="15"/>
    </row>
    <row r="37" spans="1:15" ht="24" customHeight="1">
      <c r="A37" s="642" t="s">
        <v>494</v>
      </c>
      <c r="B37" s="643" t="s">
        <v>257</v>
      </c>
      <c r="C37" s="644">
        <v>18655</v>
      </c>
      <c r="D37" s="644">
        <v>18655</v>
      </c>
      <c r="E37" s="662">
        <v>15</v>
      </c>
      <c r="F37" s="644">
        <v>2798</v>
      </c>
      <c r="G37" s="646">
        <v>19069</v>
      </c>
      <c r="H37" s="647">
        <v>7293</v>
      </c>
      <c r="I37" s="648">
        <v>6646</v>
      </c>
      <c r="J37" s="647">
        <v>5130</v>
      </c>
      <c r="K37" s="649">
        <v>7293</v>
      </c>
      <c r="L37" s="650">
        <v>6646</v>
      </c>
      <c r="M37" s="648">
        <v>0</v>
      </c>
      <c r="N37" s="651">
        <v>6812</v>
      </c>
      <c r="O37" s="15"/>
    </row>
    <row r="38" spans="1:15" ht="24" customHeight="1">
      <c r="A38" s="663">
        <v>236108</v>
      </c>
      <c r="B38" s="643" t="s">
        <v>702</v>
      </c>
      <c r="C38" s="644">
        <v>12000</v>
      </c>
      <c r="D38" s="644">
        <v>12000</v>
      </c>
      <c r="E38" s="662">
        <v>10</v>
      </c>
      <c r="F38" s="644">
        <v>1200</v>
      </c>
      <c r="G38" s="660">
        <v>12000</v>
      </c>
      <c r="H38" s="647">
        <v>50</v>
      </c>
      <c r="I38" s="648">
        <v>0</v>
      </c>
      <c r="J38" s="665">
        <v>11950</v>
      </c>
      <c r="K38" s="649">
        <v>8</v>
      </c>
      <c r="L38" s="650">
        <v>1</v>
      </c>
      <c r="M38" s="648">
        <v>0</v>
      </c>
      <c r="N38" s="651">
        <v>0</v>
      </c>
      <c r="O38" s="15"/>
    </row>
    <row r="39" spans="1:15" ht="24" customHeight="1">
      <c r="A39" s="642" t="s">
        <v>950</v>
      </c>
      <c r="B39" s="652" t="s">
        <v>258</v>
      </c>
      <c r="C39" s="644">
        <v>305088</v>
      </c>
      <c r="D39" s="644">
        <v>305088</v>
      </c>
      <c r="E39" s="662">
        <v>7.5</v>
      </c>
      <c r="F39" s="644">
        <v>22882</v>
      </c>
      <c r="G39" s="937">
        <v>700000</v>
      </c>
      <c r="H39" s="647">
        <v>16000</v>
      </c>
      <c r="I39" s="648">
        <v>0</v>
      </c>
      <c r="J39" s="940">
        <v>410859</v>
      </c>
      <c r="K39" s="649">
        <v>15179</v>
      </c>
      <c r="L39" s="650">
        <v>721</v>
      </c>
      <c r="M39" s="648">
        <v>0</v>
      </c>
      <c r="N39" s="651">
        <v>0</v>
      </c>
      <c r="O39" s="15"/>
    </row>
    <row r="40" spans="1:15" ht="24" customHeight="1">
      <c r="A40" s="642" t="s">
        <v>259</v>
      </c>
      <c r="B40" s="652" t="s">
        <v>260</v>
      </c>
      <c r="C40" s="644">
        <v>20000</v>
      </c>
      <c r="D40" s="644">
        <v>0</v>
      </c>
      <c r="E40" s="662">
        <v>15</v>
      </c>
      <c r="F40" s="644">
        <v>0</v>
      </c>
      <c r="G40" s="938"/>
      <c r="H40" s="647">
        <v>2000</v>
      </c>
      <c r="I40" s="648">
        <v>0</v>
      </c>
      <c r="J40" s="941"/>
      <c r="K40" s="649">
        <v>431</v>
      </c>
      <c r="L40" s="650">
        <v>0</v>
      </c>
      <c r="M40" s="648">
        <v>0</v>
      </c>
      <c r="N40" s="651">
        <v>0</v>
      </c>
      <c r="O40" s="15"/>
    </row>
    <row r="41" spans="1:15" ht="24" customHeight="1">
      <c r="A41" s="642" t="s">
        <v>951</v>
      </c>
      <c r="B41" s="652" t="s">
        <v>261</v>
      </c>
      <c r="C41" s="644">
        <v>51792</v>
      </c>
      <c r="D41" s="644">
        <v>51792</v>
      </c>
      <c r="E41" s="662">
        <v>10</v>
      </c>
      <c r="F41" s="644">
        <v>5172</v>
      </c>
      <c r="G41" s="938"/>
      <c r="H41" s="647">
        <v>2100</v>
      </c>
      <c r="I41" s="648">
        <v>0</v>
      </c>
      <c r="J41" s="941"/>
      <c r="K41" s="649">
        <v>782</v>
      </c>
      <c r="L41" s="650">
        <v>0</v>
      </c>
      <c r="M41" s="648">
        <v>0</v>
      </c>
      <c r="N41" s="651">
        <v>0</v>
      </c>
      <c r="O41" s="15"/>
    </row>
    <row r="42" spans="1:15" ht="24" customHeight="1">
      <c r="A42" s="663">
        <v>236103</v>
      </c>
      <c r="B42" s="652" t="s">
        <v>262</v>
      </c>
      <c r="C42" s="644">
        <v>140000</v>
      </c>
      <c r="D42" s="644">
        <v>140000</v>
      </c>
      <c r="E42" s="662">
        <v>7.5</v>
      </c>
      <c r="F42" s="644">
        <v>10500</v>
      </c>
      <c r="G42" s="938"/>
      <c r="H42" s="647">
        <v>3000</v>
      </c>
      <c r="I42" s="648">
        <v>0</v>
      </c>
      <c r="J42" s="941"/>
      <c r="K42" s="649">
        <v>2137</v>
      </c>
      <c r="L42" s="650">
        <v>372</v>
      </c>
      <c r="M42" s="648">
        <v>0</v>
      </c>
      <c r="N42" s="651">
        <v>0</v>
      </c>
      <c r="O42" s="15"/>
    </row>
    <row r="43" spans="1:15" ht="24" customHeight="1">
      <c r="A43" s="663">
        <v>236104</v>
      </c>
      <c r="B43" s="652" t="s">
        <v>263</v>
      </c>
      <c r="C43" s="644">
        <v>82000</v>
      </c>
      <c r="D43" s="644">
        <v>82000</v>
      </c>
      <c r="E43" s="662">
        <v>7.5</v>
      </c>
      <c r="F43" s="644">
        <v>6150</v>
      </c>
      <c r="G43" s="938"/>
      <c r="H43" s="647">
        <v>700</v>
      </c>
      <c r="I43" s="648">
        <v>0</v>
      </c>
      <c r="J43" s="941"/>
      <c r="K43" s="649">
        <v>535</v>
      </c>
      <c r="L43" s="650">
        <v>0</v>
      </c>
      <c r="M43" s="648">
        <v>0</v>
      </c>
      <c r="N43" s="651">
        <v>0</v>
      </c>
      <c r="O43" s="15"/>
    </row>
    <row r="44" spans="1:15" ht="24" customHeight="1">
      <c r="A44" s="663">
        <v>236105</v>
      </c>
      <c r="B44" s="652" t="s">
        <v>265</v>
      </c>
      <c r="C44" s="644">
        <v>150000</v>
      </c>
      <c r="D44" s="644">
        <v>150000</v>
      </c>
      <c r="E44" s="662">
        <v>7.5</v>
      </c>
      <c r="F44" s="644">
        <v>11250</v>
      </c>
      <c r="G44" s="938"/>
      <c r="H44" s="647">
        <v>250</v>
      </c>
      <c r="I44" s="648">
        <v>0</v>
      </c>
      <c r="J44" s="941"/>
      <c r="K44" s="649">
        <v>220</v>
      </c>
      <c r="L44" s="650">
        <v>0</v>
      </c>
      <c r="M44" s="648">
        <v>0</v>
      </c>
      <c r="N44" s="651">
        <v>0</v>
      </c>
      <c r="O44" s="15"/>
    </row>
    <row r="45" spans="1:15" ht="24" customHeight="1">
      <c r="A45" s="663">
        <v>236106</v>
      </c>
      <c r="B45" s="652" t="s">
        <v>266</v>
      </c>
      <c r="C45" s="644">
        <v>80000</v>
      </c>
      <c r="D45" s="644">
        <v>80000</v>
      </c>
      <c r="E45" s="662">
        <v>7.5</v>
      </c>
      <c r="F45" s="644">
        <v>6000</v>
      </c>
      <c r="G45" s="938"/>
      <c r="H45" s="647">
        <v>800</v>
      </c>
      <c r="I45" s="648">
        <v>0</v>
      </c>
      <c r="J45" s="941"/>
      <c r="K45" s="649">
        <v>774</v>
      </c>
      <c r="L45" s="650">
        <v>0</v>
      </c>
      <c r="M45" s="648">
        <v>0</v>
      </c>
      <c r="N45" s="651">
        <v>0</v>
      </c>
      <c r="O45" s="15"/>
    </row>
    <row r="46" spans="1:15" ht="24" customHeight="1">
      <c r="A46" s="663">
        <v>236107</v>
      </c>
      <c r="B46" s="652" t="s">
        <v>267</v>
      </c>
      <c r="C46" s="644">
        <v>72114</v>
      </c>
      <c r="D46" s="644">
        <v>72114</v>
      </c>
      <c r="E46" s="662">
        <v>7.5</v>
      </c>
      <c r="F46" s="644">
        <v>5409</v>
      </c>
      <c r="G46" s="938"/>
      <c r="H46" s="647">
        <v>3000</v>
      </c>
      <c r="I46" s="648">
        <v>0</v>
      </c>
      <c r="J46" s="941"/>
      <c r="K46" s="649">
        <v>2181</v>
      </c>
      <c r="L46" s="650">
        <v>7</v>
      </c>
      <c r="M46" s="648">
        <v>0</v>
      </c>
      <c r="N46" s="651">
        <v>0</v>
      </c>
      <c r="O46" s="15"/>
    </row>
    <row r="47" spans="1:15" ht="24" customHeight="1">
      <c r="A47" s="663">
        <v>236109</v>
      </c>
      <c r="B47" s="652" t="s">
        <v>268</v>
      </c>
      <c r="C47" s="644">
        <v>50000</v>
      </c>
      <c r="D47" s="644">
        <v>50000</v>
      </c>
      <c r="E47" s="662">
        <v>7.5</v>
      </c>
      <c r="F47" s="644">
        <v>3750</v>
      </c>
      <c r="G47" s="938"/>
      <c r="H47" s="647">
        <v>1500</v>
      </c>
      <c r="I47" s="648">
        <v>0</v>
      </c>
      <c r="J47" s="941"/>
      <c r="K47" s="649">
        <v>1079</v>
      </c>
      <c r="L47" s="650">
        <v>418</v>
      </c>
      <c r="M47" s="648">
        <v>0</v>
      </c>
      <c r="N47" s="651">
        <v>0</v>
      </c>
      <c r="O47" s="15"/>
    </row>
    <row r="48" spans="1:15" ht="24" customHeight="1">
      <c r="A48" s="663">
        <v>236110</v>
      </c>
      <c r="B48" s="652" t="s">
        <v>269</v>
      </c>
      <c r="C48" s="644">
        <v>115000</v>
      </c>
      <c r="D48" s="644">
        <v>115000</v>
      </c>
      <c r="E48" s="662">
        <v>7.5</v>
      </c>
      <c r="F48" s="644">
        <v>8625</v>
      </c>
      <c r="G48" s="938"/>
      <c r="H48" s="647">
        <v>1000</v>
      </c>
      <c r="I48" s="648">
        <v>0</v>
      </c>
      <c r="J48" s="941"/>
      <c r="K48" s="649">
        <v>421</v>
      </c>
      <c r="L48" s="650">
        <v>523</v>
      </c>
      <c r="M48" s="648">
        <v>0</v>
      </c>
      <c r="N48" s="651">
        <v>0</v>
      </c>
      <c r="O48" s="15"/>
    </row>
    <row r="49" spans="1:15" ht="24" customHeight="1">
      <c r="A49" s="663">
        <v>236112</v>
      </c>
      <c r="B49" s="652" t="s">
        <v>270</v>
      </c>
      <c r="C49" s="644">
        <v>140000</v>
      </c>
      <c r="D49" s="644">
        <v>140000</v>
      </c>
      <c r="E49" s="662">
        <v>7.5</v>
      </c>
      <c r="F49" s="644">
        <v>10500</v>
      </c>
      <c r="G49" s="938"/>
      <c r="H49" s="647">
        <v>2510</v>
      </c>
      <c r="I49" s="648">
        <v>3075</v>
      </c>
      <c r="J49" s="941"/>
      <c r="K49" s="649">
        <v>2089</v>
      </c>
      <c r="L49" s="650">
        <v>3019</v>
      </c>
      <c r="M49" s="648">
        <v>0</v>
      </c>
      <c r="N49" s="651">
        <v>0</v>
      </c>
      <c r="O49" s="15"/>
    </row>
    <row r="50" spans="1:15" ht="24" customHeight="1">
      <c r="A50" s="663">
        <v>236113</v>
      </c>
      <c r="B50" s="652" t="s">
        <v>271</v>
      </c>
      <c r="C50" s="644">
        <v>40000</v>
      </c>
      <c r="D50" s="644">
        <v>40000</v>
      </c>
      <c r="E50" s="662">
        <v>7.5</v>
      </c>
      <c r="F50" s="644">
        <v>3000</v>
      </c>
      <c r="G50" s="938"/>
      <c r="H50" s="647">
        <v>3000</v>
      </c>
      <c r="I50" s="648">
        <v>0</v>
      </c>
      <c r="J50" s="941"/>
      <c r="K50" s="649">
        <v>2475</v>
      </c>
      <c r="L50" s="650">
        <v>0</v>
      </c>
      <c r="M50" s="648">
        <v>0</v>
      </c>
      <c r="N50" s="651">
        <v>0</v>
      </c>
      <c r="O50" s="15"/>
    </row>
    <row r="51" spans="1:15" ht="24" customHeight="1">
      <c r="A51" s="663">
        <v>236114</v>
      </c>
      <c r="B51" s="652" t="s">
        <v>272</v>
      </c>
      <c r="C51" s="644">
        <v>60000</v>
      </c>
      <c r="D51" s="644">
        <v>60000</v>
      </c>
      <c r="E51" s="662">
        <v>7.5</v>
      </c>
      <c r="F51" s="644">
        <v>4500</v>
      </c>
      <c r="G51" s="938"/>
      <c r="H51" s="647">
        <v>600</v>
      </c>
      <c r="I51" s="648">
        <v>0</v>
      </c>
      <c r="J51" s="941"/>
      <c r="K51" s="649">
        <v>583</v>
      </c>
      <c r="L51" s="650">
        <v>0</v>
      </c>
      <c r="M51" s="648">
        <v>0</v>
      </c>
      <c r="N51" s="651">
        <v>0</v>
      </c>
      <c r="O51" s="15"/>
    </row>
    <row r="52" spans="1:15" ht="24" customHeight="1">
      <c r="A52" s="663">
        <v>236115</v>
      </c>
      <c r="B52" s="652" t="s">
        <v>273</v>
      </c>
      <c r="C52" s="644">
        <v>50000</v>
      </c>
      <c r="D52" s="644">
        <v>50000</v>
      </c>
      <c r="E52" s="662">
        <v>7.5</v>
      </c>
      <c r="F52" s="644">
        <v>3750</v>
      </c>
      <c r="G52" s="938"/>
      <c r="H52" s="647">
        <v>1000</v>
      </c>
      <c r="I52" s="648">
        <v>0</v>
      </c>
      <c r="J52" s="941"/>
      <c r="K52" s="649">
        <v>985</v>
      </c>
      <c r="L52" s="650">
        <v>8</v>
      </c>
      <c r="M52" s="648">
        <v>0</v>
      </c>
      <c r="N52" s="651">
        <v>0</v>
      </c>
      <c r="O52" s="15"/>
    </row>
    <row r="53" spans="1:15" ht="24" customHeight="1">
      <c r="A53" s="663">
        <v>236116</v>
      </c>
      <c r="B53" s="652" t="s">
        <v>274</v>
      </c>
      <c r="C53" s="644">
        <v>100000</v>
      </c>
      <c r="D53" s="644">
        <v>100000</v>
      </c>
      <c r="E53" s="662">
        <v>7.5</v>
      </c>
      <c r="F53" s="644">
        <v>7500</v>
      </c>
      <c r="G53" s="939"/>
      <c r="H53" s="647">
        <v>2000</v>
      </c>
      <c r="I53" s="648">
        <v>1000</v>
      </c>
      <c r="J53" s="942"/>
      <c r="K53" s="649">
        <v>1839</v>
      </c>
      <c r="L53" s="650">
        <v>656</v>
      </c>
      <c r="M53" s="648">
        <v>0</v>
      </c>
      <c r="N53" s="651">
        <v>0</v>
      </c>
      <c r="O53" s="15"/>
    </row>
    <row r="54" spans="1:15" ht="24" customHeight="1">
      <c r="A54" s="663">
        <v>236117</v>
      </c>
      <c r="B54" s="652" t="s">
        <v>827</v>
      </c>
      <c r="C54" s="644">
        <v>270000</v>
      </c>
      <c r="D54" s="644">
        <v>270000</v>
      </c>
      <c r="E54" s="662">
        <v>7.5</v>
      </c>
      <c r="F54" s="644">
        <v>20250</v>
      </c>
      <c r="G54" s="943">
        <v>1200000</v>
      </c>
      <c r="H54" s="647">
        <v>500</v>
      </c>
      <c r="I54" s="648">
        <v>0</v>
      </c>
      <c r="J54" s="940">
        <v>1195900</v>
      </c>
      <c r="K54" s="649">
        <v>111</v>
      </c>
      <c r="L54" s="650">
        <v>0</v>
      </c>
      <c r="M54" s="648">
        <v>0</v>
      </c>
      <c r="N54" s="651">
        <v>0</v>
      </c>
      <c r="O54" s="15"/>
    </row>
    <row r="55" spans="1:15" ht="24" customHeight="1">
      <c r="A55" s="663">
        <v>236118</v>
      </c>
      <c r="B55" s="652" t="s">
        <v>275</v>
      </c>
      <c r="C55" s="644">
        <v>140000</v>
      </c>
      <c r="D55" s="644">
        <v>140000</v>
      </c>
      <c r="E55" s="662">
        <v>7.5</v>
      </c>
      <c r="F55" s="644">
        <v>10500</v>
      </c>
      <c r="G55" s="944"/>
      <c r="H55" s="647">
        <v>1000</v>
      </c>
      <c r="I55" s="648">
        <v>0</v>
      </c>
      <c r="J55" s="944"/>
      <c r="K55" s="649">
        <v>15</v>
      </c>
      <c r="L55" s="650">
        <v>0</v>
      </c>
      <c r="M55" s="648">
        <v>0</v>
      </c>
      <c r="N55" s="651">
        <v>0</v>
      </c>
      <c r="O55" s="15"/>
    </row>
    <row r="56" spans="1:15" ht="24" customHeight="1">
      <c r="A56" s="663">
        <v>236126</v>
      </c>
      <c r="B56" s="652" t="s">
        <v>276</v>
      </c>
      <c r="C56" s="644">
        <v>115000</v>
      </c>
      <c r="D56" s="644">
        <v>115000</v>
      </c>
      <c r="E56" s="662">
        <v>7.5</v>
      </c>
      <c r="F56" s="644">
        <v>8625</v>
      </c>
      <c r="G56" s="944"/>
      <c r="H56" s="647">
        <v>300</v>
      </c>
      <c r="I56" s="648">
        <v>0</v>
      </c>
      <c r="J56" s="944"/>
      <c r="K56" s="649">
        <v>277</v>
      </c>
      <c r="L56" s="650">
        <v>12</v>
      </c>
      <c r="M56" s="648">
        <v>0</v>
      </c>
      <c r="N56" s="651">
        <v>0</v>
      </c>
      <c r="O56" s="15"/>
    </row>
    <row r="57" spans="1:15" ht="24" customHeight="1">
      <c r="A57" s="663">
        <v>236127</v>
      </c>
      <c r="B57" s="652" t="s">
        <v>277</v>
      </c>
      <c r="C57" s="644">
        <v>104300</v>
      </c>
      <c r="D57" s="644">
        <v>104300</v>
      </c>
      <c r="E57" s="662">
        <v>7.5</v>
      </c>
      <c r="F57" s="644">
        <v>7823</v>
      </c>
      <c r="G57" s="944"/>
      <c r="H57" s="647">
        <v>200</v>
      </c>
      <c r="I57" s="648">
        <v>0</v>
      </c>
      <c r="J57" s="944"/>
      <c r="K57" s="649">
        <v>134</v>
      </c>
      <c r="L57" s="650">
        <v>0</v>
      </c>
      <c r="M57" s="648">
        <v>0</v>
      </c>
      <c r="N57" s="651">
        <v>0</v>
      </c>
      <c r="O57" s="15"/>
    </row>
    <row r="58" spans="1:15" ht="24" customHeight="1">
      <c r="A58" s="663">
        <v>236128</v>
      </c>
      <c r="B58" s="652" t="s">
        <v>278</v>
      </c>
      <c r="C58" s="644">
        <v>105000</v>
      </c>
      <c r="D58" s="644">
        <v>105000</v>
      </c>
      <c r="E58" s="662">
        <v>7.5</v>
      </c>
      <c r="F58" s="644">
        <v>7875</v>
      </c>
      <c r="G58" s="944"/>
      <c r="H58" s="647">
        <v>100</v>
      </c>
      <c r="I58" s="648">
        <v>0</v>
      </c>
      <c r="J58" s="944"/>
      <c r="K58" s="649">
        <v>0</v>
      </c>
      <c r="L58" s="650">
        <v>0</v>
      </c>
      <c r="M58" s="648">
        <v>0</v>
      </c>
      <c r="N58" s="651">
        <v>0</v>
      </c>
      <c r="O58" s="15"/>
    </row>
    <row r="59" spans="1:15" ht="22.5" customHeight="1">
      <c r="A59" s="663">
        <v>236137</v>
      </c>
      <c r="B59" s="652" t="s">
        <v>279</v>
      </c>
      <c r="C59" s="644">
        <v>100000</v>
      </c>
      <c r="D59" s="644">
        <v>100000</v>
      </c>
      <c r="E59" s="662">
        <v>7.5</v>
      </c>
      <c r="F59" s="644">
        <v>7500</v>
      </c>
      <c r="G59" s="942"/>
      <c r="H59" s="647">
        <v>2000</v>
      </c>
      <c r="I59" s="648">
        <v>0</v>
      </c>
      <c r="J59" s="942"/>
      <c r="K59" s="649">
        <v>1241</v>
      </c>
      <c r="L59" s="650">
        <v>452</v>
      </c>
      <c r="M59" s="648">
        <v>0</v>
      </c>
      <c r="N59" s="651">
        <v>0</v>
      </c>
      <c r="O59" s="15"/>
    </row>
    <row r="60" spans="1:15" ht="20.25" customHeight="1">
      <c r="A60" s="663" t="s">
        <v>1063</v>
      </c>
      <c r="B60" s="652" t="s">
        <v>0</v>
      </c>
      <c r="C60" s="644">
        <v>245000</v>
      </c>
      <c r="D60" s="644">
        <v>245000</v>
      </c>
      <c r="E60" s="662">
        <v>15</v>
      </c>
      <c r="F60" s="644">
        <f>C60*0.15</f>
        <v>36750</v>
      </c>
      <c r="G60" s="646">
        <v>251000</v>
      </c>
      <c r="H60" s="647">
        <v>2083</v>
      </c>
      <c r="I60" s="648">
        <v>100000</v>
      </c>
      <c r="J60" s="648">
        <v>145000</v>
      </c>
      <c r="K60" s="649">
        <v>2079</v>
      </c>
      <c r="L60" s="650">
        <v>95</v>
      </c>
      <c r="M60" s="648">
        <v>0</v>
      </c>
      <c r="N60" s="651">
        <v>0</v>
      </c>
      <c r="O60" s="15"/>
    </row>
    <row r="61" spans="1:15" ht="24" customHeight="1">
      <c r="A61" s="663">
        <v>236138</v>
      </c>
      <c r="B61" s="652" t="s">
        <v>280</v>
      </c>
      <c r="C61" s="644">
        <v>404000</v>
      </c>
      <c r="D61" s="644">
        <v>404000</v>
      </c>
      <c r="E61" s="662">
        <v>64</v>
      </c>
      <c r="F61" s="644">
        <v>258560</v>
      </c>
      <c r="G61" s="646">
        <v>404000</v>
      </c>
      <c r="H61" s="647">
        <v>15301</v>
      </c>
      <c r="I61" s="648">
        <v>20000</v>
      </c>
      <c r="J61" s="648">
        <v>368699</v>
      </c>
      <c r="K61" s="649">
        <v>7623</v>
      </c>
      <c r="L61" s="650">
        <v>19741</v>
      </c>
      <c r="M61" s="648">
        <v>0</v>
      </c>
      <c r="N61" s="651">
        <v>0</v>
      </c>
      <c r="O61" s="15"/>
    </row>
    <row r="62" spans="1:15" ht="24" customHeight="1">
      <c r="A62" s="663">
        <v>236139</v>
      </c>
      <c r="B62" s="652" t="s">
        <v>281</v>
      </c>
      <c r="C62" s="644">
        <v>474000</v>
      </c>
      <c r="D62" s="644">
        <v>474000</v>
      </c>
      <c r="E62" s="662">
        <v>67</v>
      </c>
      <c r="F62" s="644">
        <v>317580</v>
      </c>
      <c r="G62" s="646">
        <v>474000</v>
      </c>
      <c r="H62" s="647">
        <v>25320</v>
      </c>
      <c r="I62" s="648">
        <v>38000</v>
      </c>
      <c r="J62" s="648">
        <v>410680</v>
      </c>
      <c r="K62" s="649">
        <v>11125</v>
      </c>
      <c r="L62" s="650">
        <v>26751</v>
      </c>
      <c r="M62" s="648">
        <v>0</v>
      </c>
      <c r="N62" s="651">
        <v>0</v>
      </c>
      <c r="O62" s="15"/>
    </row>
    <row r="63" spans="1:15" ht="24" customHeight="1">
      <c r="A63" s="663">
        <v>236140</v>
      </c>
      <c r="B63" s="652" t="s">
        <v>282</v>
      </c>
      <c r="C63" s="644">
        <v>310000</v>
      </c>
      <c r="D63" s="644">
        <v>310000</v>
      </c>
      <c r="E63" s="662">
        <v>60</v>
      </c>
      <c r="F63" s="644">
        <v>186000</v>
      </c>
      <c r="G63" s="646">
        <v>310000</v>
      </c>
      <c r="H63" s="647">
        <v>50</v>
      </c>
      <c r="I63" s="648">
        <v>62</v>
      </c>
      <c r="J63" s="648">
        <v>309888</v>
      </c>
      <c r="K63" s="649">
        <v>124</v>
      </c>
      <c r="L63" s="650">
        <v>49</v>
      </c>
      <c r="M63" s="648">
        <v>0</v>
      </c>
      <c r="N63" s="651">
        <v>0</v>
      </c>
      <c r="O63" s="15"/>
    </row>
    <row r="64" spans="1:15" ht="24" customHeight="1">
      <c r="A64" s="663">
        <v>236141</v>
      </c>
      <c r="B64" s="652" t="s">
        <v>283</v>
      </c>
      <c r="C64" s="644">
        <v>180000</v>
      </c>
      <c r="D64" s="644">
        <v>180000</v>
      </c>
      <c r="E64" s="662">
        <v>61</v>
      </c>
      <c r="F64" s="644">
        <v>109800</v>
      </c>
      <c r="G64" s="646">
        <v>180000</v>
      </c>
      <c r="H64" s="647">
        <v>9300</v>
      </c>
      <c r="I64" s="648">
        <v>55000</v>
      </c>
      <c r="J64" s="648">
        <v>115700</v>
      </c>
      <c r="K64" s="649">
        <v>302</v>
      </c>
      <c r="L64" s="650">
        <v>57250</v>
      </c>
      <c r="M64" s="648">
        <v>0</v>
      </c>
      <c r="N64" s="651">
        <v>0</v>
      </c>
      <c r="O64" s="15"/>
    </row>
    <row r="65" spans="1:15" ht="23.25" customHeight="1">
      <c r="A65" s="663">
        <v>236142</v>
      </c>
      <c r="B65" s="666" t="s">
        <v>284</v>
      </c>
      <c r="C65" s="644">
        <v>213570</v>
      </c>
      <c r="D65" s="644">
        <v>213570</v>
      </c>
      <c r="E65" s="662">
        <v>0</v>
      </c>
      <c r="F65" s="644">
        <v>0</v>
      </c>
      <c r="G65" s="646">
        <v>0</v>
      </c>
      <c r="H65" s="647">
        <v>0</v>
      </c>
      <c r="I65" s="648">
        <v>0</v>
      </c>
      <c r="J65" s="648">
        <v>0</v>
      </c>
      <c r="K65" s="649">
        <v>0</v>
      </c>
      <c r="L65" s="650">
        <v>15225</v>
      </c>
      <c r="M65" s="648">
        <v>53392</v>
      </c>
      <c r="N65" s="651">
        <v>0</v>
      </c>
      <c r="O65" s="15"/>
    </row>
    <row r="66" spans="1:15" ht="24" customHeight="1">
      <c r="A66" s="663">
        <v>236143</v>
      </c>
      <c r="B66" s="666" t="s">
        <v>285</v>
      </c>
      <c r="C66" s="644">
        <v>77661</v>
      </c>
      <c r="D66" s="644">
        <v>77661</v>
      </c>
      <c r="E66" s="662">
        <v>0</v>
      </c>
      <c r="F66" s="644">
        <v>0</v>
      </c>
      <c r="G66" s="646">
        <v>0</v>
      </c>
      <c r="H66" s="647">
        <v>0</v>
      </c>
      <c r="I66" s="648">
        <v>0</v>
      </c>
      <c r="J66" s="648">
        <v>0</v>
      </c>
      <c r="K66" s="649">
        <v>0</v>
      </c>
      <c r="L66" s="650">
        <v>4307</v>
      </c>
      <c r="M66" s="648">
        <v>19415</v>
      </c>
      <c r="N66" s="651">
        <v>0</v>
      </c>
      <c r="O66" s="15"/>
    </row>
    <row r="67" spans="1:15" ht="24" customHeight="1">
      <c r="A67" s="663">
        <v>236144</v>
      </c>
      <c r="B67" s="666" t="s">
        <v>286</v>
      </c>
      <c r="C67" s="644">
        <v>97077</v>
      </c>
      <c r="D67" s="644">
        <v>97077</v>
      </c>
      <c r="E67" s="662">
        <v>0</v>
      </c>
      <c r="F67" s="644">
        <v>0</v>
      </c>
      <c r="G67" s="646">
        <v>0</v>
      </c>
      <c r="H67" s="647">
        <v>0</v>
      </c>
      <c r="I67" s="648">
        <v>0</v>
      </c>
      <c r="J67" s="648">
        <v>0</v>
      </c>
      <c r="K67" s="649">
        <v>0</v>
      </c>
      <c r="L67" s="650">
        <v>1681</v>
      </c>
      <c r="M67" s="648">
        <v>24269</v>
      </c>
      <c r="N67" s="651">
        <v>0</v>
      </c>
      <c r="O67" s="15"/>
    </row>
    <row r="68" spans="1:15" ht="24" customHeight="1">
      <c r="A68" s="663">
        <v>236145</v>
      </c>
      <c r="B68" s="666" t="s">
        <v>83</v>
      </c>
      <c r="C68" s="644">
        <v>16933</v>
      </c>
      <c r="D68" s="644">
        <v>16933</v>
      </c>
      <c r="E68" s="662">
        <v>0</v>
      </c>
      <c r="F68" s="644">
        <v>0</v>
      </c>
      <c r="G68" s="646">
        <v>1500</v>
      </c>
      <c r="H68" s="647">
        <v>420</v>
      </c>
      <c r="I68" s="648">
        <v>0</v>
      </c>
      <c r="J68" s="648">
        <v>1080</v>
      </c>
      <c r="K68" s="649">
        <v>804</v>
      </c>
      <c r="L68" s="650">
        <v>647</v>
      </c>
      <c r="M68" s="648">
        <v>4233</v>
      </c>
      <c r="N68" s="651">
        <v>0</v>
      </c>
      <c r="O68" s="15"/>
    </row>
    <row r="69" spans="1:15" ht="24" customHeight="1">
      <c r="A69" s="663">
        <v>236146</v>
      </c>
      <c r="B69" s="666" t="s">
        <v>700</v>
      </c>
      <c r="C69" s="644">
        <v>940</v>
      </c>
      <c r="D69" s="644">
        <v>940</v>
      </c>
      <c r="E69" s="662">
        <v>0</v>
      </c>
      <c r="F69" s="644">
        <v>0</v>
      </c>
      <c r="G69" s="646">
        <v>400</v>
      </c>
      <c r="H69" s="647">
        <v>100</v>
      </c>
      <c r="I69" s="648">
        <v>0</v>
      </c>
      <c r="J69" s="648">
        <v>300</v>
      </c>
      <c r="K69" s="649">
        <v>23</v>
      </c>
      <c r="L69" s="650">
        <v>222</v>
      </c>
      <c r="M69" s="648">
        <v>235</v>
      </c>
      <c r="N69" s="651">
        <v>0</v>
      </c>
      <c r="O69" s="15"/>
    </row>
    <row r="70" spans="1:15" ht="24" customHeight="1">
      <c r="A70" s="663">
        <v>236147</v>
      </c>
      <c r="B70" s="666" t="s">
        <v>287</v>
      </c>
      <c r="C70" s="644">
        <v>940</v>
      </c>
      <c r="D70" s="644">
        <v>940</v>
      </c>
      <c r="E70" s="662">
        <v>0</v>
      </c>
      <c r="F70" s="644">
        <v>0</v>
      </c>
      <c r="G70" s="646">
        <v>0</v>
      </c>
      <c r="H70" s="647">
        <v>0</v>
      </c>
      <c r="I70" s="648">
        <v>0</v>
      </c>
      <c r="J70" s="648">
        <v>0</v>
      </c>
      <c r="K70" s="649">
        <v>3</v>
      </c>
      <c r="L70" s="650">
        <v>10</v>
      </c>
      <c r="M70" s="648">
        <v>235</v>
      </c>
      <c r="N70" s="651">
        <v>0</v>
      </c>
      <c r="O70" s="15"/>
    </row>
    <row r="71" spans="1:15" ht="19.5" customHeight="1">
      <c r="A71" s="663">
        <v>236148</v>
      </c>
      <c r="B71" s="666" t="s">
        <v>35</v>
      </c>
      <c r="C71" s="644">
        <v>6951</v>
      </c>
      <c r="D71" s="644">
        <v>6951</v>
      </c>
      <c r="E71" s="662">
        <v>15</v>
      </c>
      <c r="F71" s="644">
        <v>1042</v>
      </c>
      <c r="G71" s="646">
        <v>1000</v>
      </c>
      <c r="H71" s="647">
        <v>535</v>
      </c>
      <c r="I71" s="648">
        <v>0</v>
      </c>
      <c r="J71" s="648">
        <v>465</v>
      </c>
      <c r="K71" s="649">
        <v>170</v>
      </c>
      <c r="L71" s="650">
        <v>144</v>
      </c>
      <c r="M71" s="648">
        <v>0</v>
      </c>
      <c r="N71" s="651">
        <v>0</v>
      </c>
      <c r="O71" s="15"/>
    </row>
    <row r="72" spans="1:15" ht="35.25" customHeight="1">
      <c r="A72" s="663">
        <v>236149</v>
      </c>
      <c r="B72" s="666" t="s">
        <v>288</v>
      </c>
      <c r="C72" s="945" t="s">
        <v>289</v>
      </c>
      <c r="D72" s="946"/>
      <c r="E72" s="946"/>
      <c r="F72" s="868"/>
      <c r="G72" s="646">
        <v>0</v>
      </c>
      <c r="H72" s="647">
        <v>0</v>
      </c>
      <c r="I72" s="648">
        <v>0</v>
      </c>
      <c r="J72" s="648">
        <v>0</v>
      </c>
      <c r="K72" s="649">
        <v>157</v>
      </c>
      <c r="L72" s="650">
        <v>28</v>
      </c>
      <c r="M72" s="648">
        <v>0</v>
      </c>
      <c r="N72" s="651">
        <v>0</v>
      </c>
      <c r="O72" s="15"/>
    </row>
    <row r="73" spans="1:15" ht="19.5" customHeight="1">
      <c r="A73" s="663">
        <v>236150</v>
      </c>
      <c r="B73" s="666" t="s">
        <v>756</v>
      </c>
      <c r="C73" s="644">
        <v>53000</v>
      </c>
      <c r="D73" s="644">
        <v>53000</v>
      </c>
      <c r="E73" s="662">
        <v>60</v>
      </c>
      <c r="F73" s="644">
        <v>31800</v>
      </c>
      <c r="G73" s="646">
        <v>10000</v>
      </c>
      <c r="H73" s="647">
        <v>0</v>
      </c>
      <c r="I73" s="648">
        <v>250</v>
      </c>
      <c r="J73" s="648">
        <v>9750</v>
      </c>
      <c r="K73" s="649">
        <v>0</v>
      </c>
      <c r="L73" s="650">
        <v>173</v>
      </c>
      <c r="M73" s="648">
        <v>0</v>
      </c>
      <c r="N73" s="651">
        <v>0</v>
      </c>
      <c r="O73" s="15"/>
    </row>
    <row r="74" spans="1:15" ht="19.5" customHeight="1">
      <c r="A74" s="663">
        <v>236151</v>
      </c>
      <c r="B74" s="666" t="s">
        <v>290</v>
      </c>
      <c r="C74" s="644">
        <v>400000</v>
      </c>
      <c r="D74" s="644">
        <v>400000</v>
      </c>
      <c r="E74" s="662">
        <v>25</v>
      </c>
      <c r="F74" s="644">
        <v>100000</v>
      </c>
      <c r="G74" s="646">
        <v>50000</v>
      </c>
      <c r="H74" s="647">
        <v>25</v>
      </c>
      <c r="I74" s="648">
        <v>1200</v>
      </c>
      <c r="J74" s="648">
        <v>48775</v>
      </c>
      <c r="K74" s="649">
        <v>22</v>
      </c>
      <c r="L74" s="650">
        <v>65</v>
      </c>
      <c r="M74" s="648">
        <v>0</v>
      </c>
      <c r="N74" s="651">
        <v>0</v>
      </c>
      <c r="O74" s="15"/>
    </row>
    <row r="75" spans="1:15" ht="19.5" customHeight="1">
      <c r="A75" s="663">
        <v>236152</v>
      </c>
      <c r="B75" s="666" t="s">
        <v>562</v>
      </c>
      <c r="C75" s="644">
        <v>400000</v>
      </c>
      <c r="D75" s="644">
        <v>400000</v>
      </c>
      <c r="E75" s="662">
        <v>25</v>
      </c>
      <c r="F75" s="644">
        <v>100000</v>
      </c>
      <c r="G75" s="646">
        <v>50000</v>
      </c>
      <c r="H75" s="647">
        <v>150</v>
      </c>
      <c r="I75" s="648">
        <v>100</v>
      </c>
      <c r="J75" s="648">
        <v>49750</v>
      </c>
      <c r="K75" s="649">
        <v>119</v>
      </c>
      <c r="L75" s="650">
        <v>37</v>
      </c>
      <c r="M75" s="648">
        <v>0</v>
      </c>
      <c r="N75" s="651">
        <v>0</v>
      </c>
      <c r="O75" s="15"/>
    </row>
    <row r="76" spans="1:15" ht="19.5" customHeight="1">
      <c r="A76" s="663">
        <v>236153</v>
      </c>
      <c r="B76" s="666" t="s">
        <v>758</v>
      </c>
      <c r="C76" s="644">
        <v>175000</v>
      </c>
      <c r="D76" s="644">
        <v>175000</v>
      </c>
      <c r="E76" s="662">
        <v>7.5</v>
      </c>
      <c r="F76" s="644">
        <v>13125</v>
      </c>
      <c r="G76" s="646">
        <v>10000</v>
      </c>
      <c r="H76" s="647">
        <v>0</v>
      </c>
      <c r="I76" s="648">
        <v>2600</v>
      </c>
      <c r="J76" s="648">
        <v>7400</v>
      </c>
      <c r="K76" s="649">
        <v>0</v>
      </c>
      <c r="L76" s="650">
        <v>1734</v>
      </c>
      <c r="M76" s="648">
        <v>0</v>
      </c>
      <c r="N76" s="651">
        <v>0</v>
      </c>
      <c r="O76" s="15"/>
    </row>
    <row r="77" spans="1:15" ht="19.5" customHeight="1">
      <c r="A77" s="663">
        <v>236154</v>
      </c>
      <c r="B77" s="666" t="s">
        <v>755</v>
      </c>
      <c r="C77" s="644">
        <v>6735</v>
      </c>
      <c r="D77" s="644">
        <v>6735</v>
      </c>
      <c r="E77" s="662">
        <v>7.5</v>
      </c>
      <c r="F77" s="644">
        <v>505</v>
      </c>
      <c r="G77" s="646">
        <v>6735</v>
      </c>
      <c r="H77" s="647">
        <v>100</v>
      </c>
      <c r="I77" s="648">
        <v>100</v>
      </c>
      <c r="J77" s="648">
        <v>6535</v>
      </c>
      <c r="K77" s="649">
        <v>97</v>
      </c>
      <c r="L77" s="650">
        <v>29</v>
      </c>
      <c r="M77" s="648">
        <v>0</v>
      </c>
      <c r="N77" s="651">
        <v>0</v>
      </c>
      <c r="O77" s="15"/>
    </row>
    <row r="78" spans="1:15" ht="24" customHeight="1">
      <c r="A78" s="663">
        <v>236155</v>
      </c>
      <c r="B78" s="666" t="s">
        <v>291</v>
      </c>
      <c r="C78" s="644">
        <v>24119</v>
      </c>
      <c r="D78" s="644">
        <v>24119</v>
      </c>
      <c r="E78" s="662">
        <v>60</v>
      </c>
      <c r="F78" s="644">
        <v>14471</v>
      </c>
      <c r="G78" s="646">
        <v>24000</v>
      </c>
      <c r="H78" s="647">
        <v>0</v>
      </c>
      <c r="I78" s="648">
        <v>0</v>
      </c>
      <c r="J78" s="648">
        <v>24000</v>
      </c>
      <c r="K78" s="649">
        <v>0</v>
      </c>
      <c r="L78" s="650">
        <v>113</v>
      </c>
      <c r="M78" s="648">
        <v>0</v>
      </c>
      <c r="N78" s="651">
        <v>0</v>
      </c>
      <c r="O78" s="15"/>
    </row>
    <row r="79" spans="1:15" ht="24" customHeight="1">
      <c r="A79" s="663">
        <v>236156</v>
      </c>
      <c r="B79" s="666" t="s">
        <v>566</v>
      </c>
      <c r="C79" s="644">
        <v>2823</v>
      </c>
      <c r="D79" s="644">
        <v>2823</v>
      </c>
      <c r="E79" s="662">
        <v>15</v>
      </c>
      <c r="F79" s="644">
        <v>423</v>
      </c>
      <c r="G79" s="646">
        <v>600</v>
      </c>
      <c r="H79" s="647">
        <v>0</v>
      </c>
      <c r="I79" s="648">
        <v>360</v>
      </c>
      <c r="J79" s="648">
        <v>240</v>
      </c>
      <c r="K79" s="649">
        <v>0</v>
      </c>
      <c r="L79" s="650">
        <v>43</v>
      </c>
      <c r="M79" s="648">
        <v>0</v>
      </c>
      <c r="N79" s="651">
        <v>0</v>
      </c>
      <c r="O79" s="15"/>
    </row>
    <row r="80" spans="1:15" ht="19.5" customHeight="1">
      <c r="A80" s="663">
        <v>236157</v>
      </c>
      <c r="B80" s="666" t="s">
        <v>567</v>
      </c>
      <c r="C80" s="644">
        <v>4703</v>
      </c>
      <c r="D80" s="644">
        <v>4703</v>
      </c>
      <c r="E80" s="662">
        <v>15</v>
      </c>
      <c r="F80" s="644">
        <v>705</v>
      </c>
      <c r="G80" s="646">
        <v>4703</v>
      </c>
      <c r="H80" s="647">
        <v>705</v>
      </c>
      <c r="I80" s="648">
        <v>2830</v>
      </c>
      <c r="J80" s="648">
        <v>1168</v>
      </c>
      <c r="K80" s="649">
        <v>516</v>
      </c>
      <c r="L80" s="650">
        <v>330</v>
      </c>
      <c r="M80" s="648">
        <v>0</v>
      </c>
      <c r="N80" s="651">
        <v>0</v>
      </c>
      <c r="O80" s="15"/>
    </row>
    <row r="81" spans="1:15" ht="19.5" customHeight="1">
      <c r="A81" s="663">
        <v>236158</v>
      </c>
      <c r="B81" s="666" t="s">
        <v>495</v>
      </c>
      <c r="C81" s="644">
        <v>35000</v>
      </c>
      <c r="D81" s="644">
        <v>35000</v>
      </c>
      <c r="E81" s="662">
        <v>10</v>
      </c>
      <c r="F81" s="644">
        <v>3500</v>
      </c>
      <c r="G81" s="646">
        <v>80000</v>
      </c>
      <c r="H81" s="647">
        <v>2000</v>
      </c>
      <c r="I81" s="648">
        <v>0</v>
      </c>
      <c r="J81" s="648">
        <v>78000</v>
      </c>
      <c r="K81" s="649">
        <v>1263</v>
      </c>
      <c r="L81" s="650">
        <v>73</v>
      </c>
      <c r="M81" s="648">
        <v>0</v>
      </c>
      <c r="N81" s="651">
        <v>0</v>
      </c>
      <c r="O81" s="15"/>
    </row>
    <row r="82" spans="1:15" ht="24" customHeight="1">
      <c r="A82" s="663">
        <v>236159</v>
      </c>
      <c r="B82" s="666" t="s">
        <v>771</v>
      </c>
      <c r="C82" s="644">
        <v>1500</v>
      </c>
      <c r="D82" s="644">
        <v>1500</v>
      </c>
      <c r="E82" s="662">
        <v>0</v>
      </c>
      <c r="F82" s="644">
        <v>0</v>
      </c>
      <c r="G82" s="646">
        <v>1500</v>
      </c>
      <c r="H82" s="647">
        <v>0</v>
      </c>
      <c r="I82" s="648">
        <v>1444</v>
      </c>
      <c r="J82" s="648">
        <v>56</v>
      </c>
      <c r="K82" s="649">
        <v>0</v>
      </c>
      <c r="L82" s="650">
        <v>982</v>
      </c>
      <c r="M82" s="648">
        <v>0</v>
      </c>
      <c r="N82" s="651">
        <v>0</v>
      </c>
      <c r="O82" s="15"/>
    </row>
    <row r="83" spans="1:15" ht="24" customHeight="1">
      <c r="A83" s="663">
        <v>236162</v>
      </c>
      <c r="B83" s="666" t="s">
        <v>292</v>
      </c>
      <c r="C83" s="644">
        <v>324609</v>
      </c>
      <c r="D83" s="644">
        <v>324609</v>
      </c>
      <c r="E83" s="662">
        <v>0</v>
      </c>
      <c r="F83" s="644">
        <v>0</v>
      </c>
      <c r="G83" s="646">
        <v>0</v>
      </c>
      <c r="H83" s="647">
        <v>0</v>
      </c>
      <c r="I83" s="648">
        <v>0</v>
      </c>
      <c r="J83" s="648">
        <v>0</v>
      </c>
      <c r="K83" s="649">
        <v>60</v>
      </c>
      <c r="L83" s="650">
        <v>0</v>
      </c>
      <c r="M83" s="648">
        <v>0</v>
      </c>
      <c r="N83" s="651">
        <v>0</v>
      </c>
      <c r="O83" s="15"/>
    </row>
    <row r="84" spans="1:15" ht="24" customHeight="1">
      <c r="A84" s="663">
        <v>236167</v>
      </c>
      <c r="B84" s="666" t="s">
        <v>293</v>
      </c>
      <c r="C84" s="644">
        <v>28057</v>
      </c>
      <c r="D84" s="644">
        <v>28057</v>
      </c>
      <c r="E84" s="662">
        <v>7.5</v>
      </c>
      <c r="F84" s="644">
        <v>2104</v>
      </c>
      <c r="G84" s="646">
        <v>30000</v>
      </c>
      <c r="H84" s="647">
        <v>0</v>
      </c>
      <c r="I84" s="648">
        <v>100</v>
      </c>
      <c r="J84" s="648">
        <v>29900</v>
      </c>
      <c r="K84" s="649">
        <v>0</v>
      </c>
      <c r="L84" s="650">
        <v>0</v>
      </c>
      <c r="M84" s="648">
        <v>0</v>
      </c>
      <c r="N84" s="651">
        <v>0</v>
      </c>
      <c r="O84" s="15"/>
    </row>
    <row r="85" spans="1:15" ht="24" customHeight="1">
      <c r="A85" s="663">
        <v>236168</v>
      </c>
      <c r="B85" s="666" t="s">
        <v>294</v>
      </c>
      <c r="C85" s="644">
        <v>13000</v>
      </c>
      <c r="D85" s="644">
        <v>13000</v>
      </c>
      <c r="E85" s="662">
        <v>7.5</v>
      </c>
      <c r="F85" s="644">
        <v>975</v>
      </c>
      <c r="G85" s="646">
        <v>13000</v>
      </c>
      <c r="H85" s="647">
        <v>0</v>
      </c>
      <c r="I85" s="648">
        <v>100</v>
      </c>
      <c r="J85" s="648">
        <v>12900</v>
      </c>
      <c r="K85" s="649">
        <v>0</v>
      </c>
      <c r="L85" s="650">
        <v>0</v>
      </c>
      <c r="M85" s="648">
        <v>0</v>
      </c>
      <c r="N85" s="651">
        <v>0</v>
      </c>
      <c r="O85" s="15"/>
    </row>
    <row r="86" spans="1:15" ht="24" customHeight="1">
      <c r="A86" s="663">
        <v>236169</v>
      </c>
      <c r="B86" s="666" t="s">
        <v>295</v>
      </c>
      <c r="C86" s="644">
        <v>13000</v>
      </c>
      <c r="D86" s="644">
        <v>13000</v>
      </c>
      <c r="E86" s="662">
        <v>7.5</v>
      </c>
      <c r="F86" s="644">
        <v>975</v>
      </c>
      <c r="G86" s="646">
        <v>13000</v>
      </c>
      <c r="H86" s="647">
        <v>0</v>
      </c>
      <c r="I86" s="648">
        <v>100</v>
      </c>
      <c r="J86" s="648">
        <v>12900</v>
      </c>
      <c r="K86" s="649">
        <v>0</v>
      </c>
      <c r="L86" s="650">
        <v>0</v>
      </c>
      <c r="M86" s="648">
        <v>0</v>
      </c>
      <c r="N86" s="651">
        <v>0</v>
      </c>
      <c r="O86" s="15"/>
    </row>
    <row r="87" spans="1:15" ht="24" customHeight="1">
      <c r="A87" s="663">
        <v>236170</v>
      </c>
      <c r="B87" s="666" t="s">
        <v>296</v>
      </c>
      <c r="C87" s="644">
        <v>38000</v>
      </c>
      <c r="D87" s="644">
        <v>38000</v>
      </c>
      <c r="E87" s="662">
        <v>7.5</v>
      </c>
      <c r="F87" s="644">
        <v>2850</v>
      </c>
      <c r="G87" s="646">
        <v>38000</v>
      </c>
      <c r="H87" s="647">
        <v>0</v>
      </c>
      <c r="I87" s="648">
        <v>100</v>
      </c>
      <c r="J87" s="648">
        <v>37900</v>
      </c>
      <c r="K87" s="649">
        <v>0</v>
      </c>
      <c r="L87" s="650">
        <v>0</v>
      </c>
      <c r="M87" s="648">
        <v>0</v>
      </c>
      <c r="N87" s="651">
        <v>0</v>
      </c>
      <c r="O87" s="15"/>
    </row>
    <row r="88" spans="1:15" ht="24" customHeight="1">
      <c r="A88" s="663">
        <v>236171</v>
      </c>
      <c r="B88" s="666" t="s">
        <v>297</v>
      </c>
      <c r="C88" s="644">
        <v>34553</v>
      </c>
      <c r="D88" s="644">
        <v>34553</v>
      </c>
      <c r="E88" s="662">
        <v>7.5</v>
      </c>
      <c r="F88" s="644">
        <v>2591</v>
      </c>
      <c r="G88" s="646">
        <v>35000</v>
      </c>
      <c r="H88" s="647">
        <v>0</v>
      </c>
      <c r="I88" s="648">
        <v>100</v>
      </c>
      <c r="J88" s="648">
        <v>34900</v>
      </c>
      <c r="K88" s="649">
        <v>0</v>
      </c>
      <c r="L88" s="650">
        <v>0</v>
      </c>
      <c r="M88" s="648">
        <v>0</v>
      </c>
      <c r="N88" s="651">
        <v>0</v>
      </c>
      <c r="O88" s="15"/>
    </row>
    <row r="89" spans="1:15" ht="61.5" customHeight="1">
      <c r="A89" s="947" t="s">
        <v>298</v>
      </c>
      <c r="B89" s="948"/>
      <c r="C89" s="644"/>
      <c r="D89" s="644"/>
      <c r="E89" s="662"/>
      <c r="F89" s="644"/>
      <c r="G89" s="646">
        <v>-84037</v>
      </c>
      <c r="H89" s="647"/>
      <c r="I89" s="648"/>
      <c r="J89" s="648"/>
      <c r="K89" s="649"/>
      <c r="L89" s="650"/>
      <c r="M89" s="648"/>
      <c r="N89" s="651"/>
      <c r="O89" s="15"/>
    </row>
    <row r="90" spans="1:15" ht="23.25" customHeight="1">
      <c r="A90" s="949" t="s">
        <v>981</v>
      </c>
      <c r="B90" s="950"/>
      <c r="C90" s="9">
        <f>SUM(C5:C89)</f>
        <v>6916827</v>
      </c>
      <c r="D90" s="9">
        <f>SUM(D5:D89)</f>
        <v>6838873</v>
      </c>
      <c r="E90" s="667" t="s">
        <v>123</v>
      </c>
      <c r="F90" s="9">
        <f aca="true" t="shared" si="0" ref="F90:N90">SUM(F5:F89)</f>
        <v>1487678</v>
      </c>
      <c r="G90" s="9">
        <f t="shared" si="0"/>
        <v>4205529</v>
      </c>
      <c r="H90" s="9">
        <f t="shared" si="0"/>
        <v>388155</v>
      </c>
      <c r="I90" s="9">
        <f t="shared" si="0"/>
        <v>233167</v>
      </c>
      <c r="J90" s="9">
        <f t="shared" si="0"/>
        <v>3338601</v>
      </c>
      <c r="K90" s="9">
        <f t="shared" si="0"/>
        <v>547074</v>
      </c>
      <c r="L90" s="9">
        <f t="shared" si="0"/>
        <v>151803</v>
      </c>
      <c r="M90" s="9">
        <f t="shared" si="0"/>
        <v>479702</v>
      </c>
      <c r="N90" s="9">
        <f t="shared" si="0"/>
        <v>7868</v>
      </c>
      <c r="O90" s="15"/>
    </row>
    <row r="91" spans="1:15" ht="23.25" customHeight="1">
      <c r="A91" s="668"/>
      <c r="B91" s="669"/>
      <c r="C91" s="228"/>
      <c r="D91" s="228"/>
      <c r="E91" s="339"/>
      <c r="F91" s="228"/>
      <c r="G91" s="228"/>
      <c r="H91" s="228"/>
      <c r="I91" s="228"/>
      <c r="J91" s="228"/>
      <c r="K91" s="228"/>
      <c r="L91" s="228"/>
      <c r="M91" s="228"/>
      <c r="N91" s="228"/>
      <c r="O91" s="15"/>
    </row>
    <row r="92" spans="2:14" ht="12.75">
      <c r="B92" s="951" t="s">
        <v>299</v>
      </c>
      <c r="C92" s="951"/>
      <c r="D92" s="951"/>
      <c r="E92" s="951"/>
      <c r="F92" s="951"/>
      <c r="G92" s="951"/>
      <c r="H92" s="951"/>
      <c r="I92" s="951"/>
      <c r="J92" s="951"/>
      <c r="K92" s="951"/>
      <c r="L92" s="951"/>
      <c r="M92" s="951"/>
      <c r="N92" s="951"/>
    </row>
    <row r="93" ht="12.75" customHeight="1">
      <c r="B93" t="s">
        <v>300</v>
      </c>
    </row>
  </sheetData>
  <mergeCells count="21">
    <mergeCell ref="C72:F72"/>
    <mergeCell ref="A89:B89"/>
    <mergeCell ref="A90:B90"/>
    <mergeCell ref="B92:N92"/>
    <mergeCell ref="G39:G53"/>
    <mergeCell ref="J39:J53"/>
    <mergeCell ref="G54:G59"/>
    <mergeCell ref="J54:J59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7" sqref="N17:Q17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23" t="s">
        <v>839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</row>
    <row r="2" spans="2:17" ht="30" customHeight="1">
      <c r="B2" s="441"/>
      <c r="F2" s="924" t="s">
        <v>1060</v>
      </c>
      <c r="G2" s="925"/>
      <c r="H2" s="925"/>
      <c r="I2" s="925"/>
      <c r="J2" s="924" t="s">
        <v>301</v>
      </c>
      <c r="K2" s="955"/>
      <c r="L2" s="927" t="s">
        <v>302</v>
      </c>
      <c r="M2" s="956"/>
      <c r="N2" s="956"/>
      <c r="O2" s="957"/>
      <c r="P2" s="927" t="s">
        <v>1062</v>
      </c>
      <c r="Q2" s="957"/>
    </row>
    <row r="3" spans="1:17" ht="57" customHeight="1">
      <c r="A3" s="638" t="s">
        <v>814</v>
      </c>
      <c r="B3" s="638" t="s">
        <v>303</v>
      </c>
      <c r="C3" s="640" t="s">
        <v>304</v>
      </c>
      <c r="D3" s="640" t="s">
        <v>195</v>
      </c>
      <c r="E3" s="640" t="s">
        <v>196</v>
      </c>
      <c r="F3" s="640" t="s">
        <v>305</v>
      </c>
      <c r="G3" s="640" t="s">
        <v>306</v>
      </c>
      <c r="H3" s="641" t="s">
        <v>307</v>
      </c>
      <c r="I3" s="641" t="s">
        <v>200</v>
      </c>
      <c r="J3" s="641" t="s">
        <v>308</v>
      </c>
      <c r="K3" s="670" t="s">
        <v>309</v>
      </c>
      <c r="L3" s="670" t="s">
        <v>310</v>
      </c>
      <c r="M3" s="670" t="s">
        <v>311</v>
      </c>
      <c r="N3" s="670" t="s">
        <v>312</v>
      </c>
      <c r="O3" s="670" t="s">
        <v>313</v>
      </c>
      <c r="P3" s="670" t="s">
        <v>314</v>
      </c>
      <c r="Q3" s="640" t="s">
        <v>315</v>
      </c>
    </row>
    <row r="4" spans="1:18" ht="27" customHeight="1">
      <c r="A4" s="952" t="s">
        <v>316</v>
      </c>
      <c r="B4" s="643" t="s">
        <v>317</v>
      </c>
      <c r="C4" s="644">
        <v>185000</v>
      </c>
      <c r="D4" s="645">
        <v>25</v>
      </c>
      <c r="E4" s="644">
        <v>46250</v>
      </c>
      <c r="F4" s="646">
        <v>120000</v>
      </c>
      <c r="G4" s="647">
        <v>117700</v>
      </c>
      <c r="H4" s="648">
        <v>0</v>
      </c>
      <c r="I4" s="648">
        <v>0</v>
      </c>
      <c r="J4" s="649">
        <v>111019</v>
      </c>
      <c r="K4" s="650">
        <v>304</v>
      </c>
      <c r="L4" s="648">
        <v>62985</v>
      </c>
      <c r="M4" s="648">
        <v>62985</v>
      </c>
      <c r="N4" s="648">
        <v>0</v>
      </c>
      <c r="O4" s="671">
        <v>0</v>
      </c>
      <c r="P4" s="672">
        <v>122741</v>
      </c>
      <c r="Q4" s="650">
        <v>0</v>
      </c>
      <c r="R4" s="15"/>
    </row>
    <row r="5" spans="1:18" ht="27" customHeight="1">
      <c r="A5" s="953"/>
      <c r="B5" s="643" t="s">
        <v>318</v>
      </c>
      <c r="C5" s="644"/>
      <c r="D5" s="645"/>
      <c r="E5" s="644"/>
      <c r="F5" s="646">
        <v>-2300</v>
      </c>
      <c r="G5" s="647"/>
      <c r="H5" s="648"/>
      <c r="I5" s="648"/>
      <c r="J5" s="649"/>
      <c r="K5" s="650"/>
      <c r="L5" s="648"/>
      <c r="M5" s="648"/>
      <c r="N5" s="648"/>
      <c r="O5" s="671"/>
      <c r="P5" s="672"/>
      <c r="Q5" s="650"/>
      <c r="R5" s="15"/>
    </row>
    <row r="6" spans="1:18" ht="27" customHeight="1">
      <c r="A6" s="952" t="s">
        <v>319</v>
      </c>
      <c r="B6" s="643" t="s">
        <v>320</v>
      </c>
      <c r="C6" s="644">
        <v>22408</v>
      </c>
      <c r="D6" s="645">
        <v>25</v>
      </c>
      <c r="E6" s="644">
        <v>5602</v>
      </c>
      <c r="F6" s="646">
        <v>25000</v>
      </c>
      <c r="G6" s="647">
        <v>12000</v>
      </c>
      <c r="H6" s="648">
        <v>0</v>
      </c>
      <c r="I6" s="648">
        <v>0</v>
      </c>
      <c r="J6" s="649">
        <v>4628</v>
      </c>
      <c r="K6" s="650">
        <v>0</v>
      </c>
      <c r="L6" s="648">
        <v>11112</v>
      </c>
      <c r="M6" s="648">
        <v>11112</v>
      </c>
      <c r="N6" s="648">
        <v>0</v>
      </c>
      <c r="O6" s="671">
        <v>0</v>
      </c>
      <c r="P6" s="672">
        <v>11785</v>
      </c>
      <c r="Q6" s="650">
        <v>0</v>
      </c>
      <c r="R6" s="15"/>
    </row>
    <row r="7" spans="1:18" ht="27" customHeight="1">
      <c r="A7" s="953"/>
      <c r="B7" s="643" t="s">
        <v>318</v>
      </c>
      <c r="C7" s="644"/>
      <c r="D7" s="645"/>
      <c r="E7" s="644"/>
      <c r="F7" s="646">
        <v>-13000</v>
      </c>
      <c r="G7" s="647"/>
      <c r="H7" s="648"/>
      <c r="I7" s="648"/>
      <c r="J7" s="649"/>
      <c r="K7" s="650"/>
      <c r="L7" s="648"/>
      <c r="M7" s="648"/>
      <c r="N7" s="648"/>
      <c r="O7" s="671"/>
      <c r="P7" s="672"/>
      <c r="Q7" s="650"/>
      <c r="R7" s="15"/>
    </row>
    <row r="8" spans="1:18" ht="27" customHeight="1">
      <c r="A8" s="642" t="s">
        <v>321</v>
      </c>
      <c r="B8" s="643" t="s">
        <v>322</v>
      </c>
      <c r="C8" s="644">
        <v>40818</v>
      </c>
      <c r="D8" s="645">
        <v>25</v>
      </c>
      <c r="E8" s="644">
        <v>10105</v>
      </c>
      <c r="F8" s="646">
        <v>43000</v>
      </c>
      <c r="G8" s="647">
        <v>15573</v>
      </c>
      <c r="H8" s="648">
        <v>0</v>
      </c>
      <c r="I8" s="648">
        <v>0</v>
      </c>
      <c r="J8" s="649">
        <v>13503</v>
      </c>
      <c r="K8" s="650">
        <v>0</v>
      </c>
      <c r="L8" s="648">
        <v>14681</v>
      </c>
      <c r="M8" s="648">
        <v>14681</v>
      </c>
      <c r="N8" s="648">
        <v>0</v>
      </c>
      <c r="O8" s="671">
        <v>0</v>
      </c>
      <c r="P8" s="672">
        <v>19898</v>
      </c>
      <c r="Q8" s="650">
        <v>0</v>
      </c>
      <c r="R8" s="15"/>
    </row>
    <row r="9" spans="1:18" ht="27" customHeight="1">
      <c r="A9" s="642"/>
      <c r="B9" s="643" t="s">
        <v>318</v>
      </c>
      <c r="C9" s="644"/>
      <c r="D9" s="645"/>
      <c r="E9" s="644"/>
      <c r="F9" s="646">
        <v>-27427</v>
      </c>
      <c r="G9" s="647"/>
      <c r="H9" s="648"/>
      <c r="I9" s="648"/>
      <c r="J9" s="649"/>
      <c r="K9" s="650"/>
      <c r="L9" s="648"/>
      <c r="M9" s="648"/>
      <c r="N9" s="648"/>
      <c r="O9" s="671"/>
      <c r="P9" s="672"/>
      <c r="Q9" s="650"/>
      <c r="R9" s="15"/>
    </row>
    <row r="10" spans="1:18" ht="27" customHeight="1">
      <c r="A10" s="642" t="s">
        <v>946</v>
      </c>
      <c r="B10" s="643" t="s">
        <v>323</v>
      </c>
      <c r="C10" s="644">
        <v>141442</v>
      </c>
      <c r="D10" s="645">
        <v>7.5</v>
      </c>
      <c r="E10" s="644">
        <v>10768</v>
      </c>
      <c r="F10" s="673" t="s">
        <v>324</v>
      </c>
      <c r="G10" s="647">
        <v>4000</v>
      </c>
      <c r="H10" s="648">
        <v>6000</v>
      </c>
      <c r="I10" s="673" t="s">
        <v>324</v>
      </c>
      <c r="J10" s="649">
        <v>2110</v>
      </c>
      <c r="K10" s="650">
        <v>7279</v>
      </c>
      <c r="L10" s="648">
        <v>8661</v>
      </c>
      <c r="M10" s="648">
        <v>0</v>
      </c>
      <c r="N10" s="648">
        <v>0</v>
      </c>
      <c r="O10" s="671">
        <v>0</v>
      </c>
      <c r="P10" s="672">
        <v>0</v>
      </c>
      <c r="Q10" s="650">
        <v>0</v>
      </c>
      <c r="R10" s="15"/>
    </row>
    <row r="11" spans="1:18" ht="27" customHeight="1">
      <c r="A11" s="642" t="s">
        <v>947</v>
      </c>
      <c r="B11" s="643" t="s">
        <v>325</v>
      </c>
      <c r="C11" s="644">
        <v>98462</v>
      </c>
      <c r="D11" s="645">
        <v>7.5</v>
      </c>
      <c r="E11" s="644">
        <v>7385</v>
      </c>
      <c r="F11" s="673" t="s">
        <v>324</v>
      </c>
      <c r="G11" s="647">
        <v>22000</v>
      </c>
      <c r="H11" s="648">
        <v>0</v>
      </c>
      <c r="I11" s="673" t="s">
        <v>324</v>
      </c>
      <c r="J11" s="649">
        <v>20435</v>
      </c>
      <c r="K11" s="650">
        <v>137</v>
      </c>
      <c r="L11" s="648">
        <v>34000</v>
      </c>
      <c r="M11" s="648">
        <v>0</v>
      </c>
      <c r="N11" s="648">
        <v>0</v>
      </c>
      <c r="O11" s="671">
        <v>0</v>
      </c>
      <c r="P11" s="672">
        <v>0</v>
      </c>
      <c r="Q11" s="650">
        <v>0</v>
      </c>
      <c r="R11" s="15"/>
    </row>
    <row r="12" spans="1:18" ht="27" customHeight="1">
      <c r="A12" s="642" t="s">
        <v>948</v>
      </c>
      <c r="B12" s="643" t="s">
        <v>326</v>
      </c>
      <c r="C12" s="644">
        <v>267801</v>
      </c>
      <c r="D12" s="662">
        <v>7.5</v>
      </c>
      <c r="E12" s="644">
        <v>20085</v>
      </c>
      <c r="F12" s="673" t="s">
        <v>324</v>
      </c>
      <c r="G12" s="647">
        <v>40000</v>
      </c>
      <c r="H12" s="648">
        <v>10000</v>
      </c>
      <c r="I12" s="673" t="s">
        <v>324</v>
      </c>
      <c r="J12" s="649">
        <v>38896</v>
      </c>
      <c r="K12" s="650">
        <v>7262</v>
      </c>
      <c r="L12" s="648">
        <v>25500</v>
      </c>
      <c r="M12" s="648">
        <v>0</v>
      </c>
      <c r="N12" s="648">
        <v>0</v>
      </c>
      <c r="O12" s="671">
        <v>0</v>
      </c>
      <c r="P12" s="672">
        <v>0</v>
      </c>
      <c r="Q12" s="650">
        <v>0</v>
      </c>
      <c r="R12" s="15"/>
    </row>
    <row r="13" spans="1:18" ht="27" customHeight="1">
      <c r="A13" s="642" t="s">
        <v>949</v>
      </c>
      <c r="B13" s="652" t="s">
        <v>327</v>
      </c>
      <c r="C13" s="644">
        <v>81736</v>
      </c>
      <c r="D13" s="662">
        <v>7.5</v>
      </c>
      <c r="E13" s="644">
        <v>8783</v>
      </c>
      <c r="F13" s="673" t="s">
        <v>324</v>
      </c>
      <c r="G13" s="647">
        <v>46175</v>
      </c>
      <c r="H13" s="648">
        <v>8696</v>
      </c>
      <c r="I13" s="673" t="s">
        <v>324</v>
      </c>
      <c r="J13" s="649">
        <v>46175</v>
      </c>
      <c r="K13" s="650">
        <v>0</v>
      </c>
      <c r="L13" s="648">
        <v>39698</v>
      </c>
      <c r="M13" s="648">
        <v>37247</v>
      </c>
      <c r="N13" s="648">
        <v>0</v>
      </c>
      <c r="O13" s="671">
        <v>0</v>
      </c>
      <c r="P13" s="672">
        <v>28551</v>
      </c>
      <c r="Q13" s="650">
        <v>0</v>
      </c>
      <c r="R13" s="15"/>
    </row>
    <row r="14" spans="1:18" ht="27" customHeight="1">
      <c r="A14" s="663">
        <v>236102</v>
      </c>
      <c r="B14" s="652" t="s">
        <v>328</v>
      </c>
      <c r="C14" s="644">
        <v>164689</v>
      </c>
      <c r="D14" s="662">
        <v>7.5</v>
      </c>
      <c r="E14" s="644">
        <v>12352</v>
      </c>
      <c r="F14" s="673" t="s">
        <v>324</v>
      </c>
      <c r="G14" s="647">
        <v>68573</v>
      </c>
      <c r="H14" s="648">
        <v>40162</v>
      </c>
      <c r="I14" s="673" t="s">
        <v>324</v>
      </c>
      <c r="J14" s="649">
        <v>68573</v>
      </c>
      <c r="K14" s="650">
        <v>2</v>
      </c>
      <c r="L14" s="648">
        <v>104685</v>
      </c>
      <c r="M14" s="648">
        <v>74810</v>
      </c>
      <c r="N14" s="648">
        <v>0</v>
      </c>
      <c r="O14" s="671">
        <v>0</v>
      </c>
      <c r="P14" s="672">
        <v>53871</v>
      </c>
      <c r="Q14" s="650">
        <v>0</v>
      </c>
      <c r="R14" s="15"/>
    </row>
    <row r="15" spans="1:18" ht="27" customHeight="1">
      <c r="A15" s="674"/>
      <c r="B15" s="674" t="s">
        <v>981</v>
      </c>
      <c r="C15" s="9">
        <f>SUM(C4:C14)</f>
        <v>1002356</v>
      </c>
      <c r="D15" s="667" t="s">
        <v>123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64858</v>
      </c>
      <c r="I15" s="9">
        <f t="shared" si="0"/>
        <v>0</v>
      </c>
      <c r="J15" s="9">
        <f t="shared" si="0"/>
        <v>305339</v>
      </c>
      <c r="K15" s="9">
        <f t="shared" si="0"/>
        <v>14984</v>
      </c>
      <c r="L15" s="9">
        <f t="shared" si="0"/>
        <v>301322</v>
      </c>
      <c r="M15" s="9">
        <f t="shared" si="0"/>
        <v>200835</v>
      </c>
      <c r="N15" s="9">
        <f t="shared" si="0"/>
        <v>0</v>
      </c>
      <c r="O15" s="9">
        <f t="shared" si="0"/>
        <v>0</v>
      </c>
      <c r="P15" s="9">
        <f t="shared" si="0"/>
        <v>236846</v>
      </c>
      <c r="Q15" s="9">
        <f t="shared" si="0"/>
        <v>0</v>
      </c>
      <c r="R15" s="15"/>
    </row>
    <row r="16" ht="15.75" customHeight="1"/>
    <row r="17" spans="2:17" ht="25.5" customHeight="1">
      <c r="B17" t="s">
        <v>329</v>
      </c>
      <c r="N17" s="954" t="s">
        <v>330</v>
      </c>
      <c r="O17" s="954"/>
      <c r="P17" s="954"/>
      <c r="Q17" s="954"/>
    </row>
    <row r="18" ht="12.75">
      <c r="G18" s="15"/>
    </row>
    <row r="19" ht="12.75">
      <c r="G19" s="15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4" useFirstPageNumber="1" horizontalDpi="600" verticalDpi="600" orientation="landscape" paperSize="9" scale="59" r:id="rId1"/>
  <headerFooter alignWithMargins="0">
    <oddFooter>&amp;C34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65"/>
  <sheetViews>
    <sheetView workbookViewId="0" topLeftCell="A1">
      <selection activeCell="H11" sqref="H11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38" t="s">
        <v>904</v>
      </c>
      <c r="B1" s="838"/>
      <c r="C1" s="838"/>
      <c r="D1" s="838"/>
      <c r="E1" s="838"/>
      <c r="F1" s="821"/>
      <c r="G1" s="821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1" t="s">
        <v>840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969</v>
      </c>
      <c r="E5" s="55"/>
    </row>
    <row r="6" ht="12" customHeight="1">
      <c r="E6" s="55" t="s">
        <v>133</v>
      </c>
    </row>
    <row r="7" spans="1:5" ht="23.25" customHeight="1">
      <c r="A7" s="72" t="s">
        <v>1008</v>
      </c>
      <c r="B7" s="73" t="s">
        <v>1009</v>
      </c>
      <c r="C7" s="469" t="s">
        <v>865</v>
      </c>
      <c r="D7" s="74" t="s">
        <v>471</v>
      </c>
      <c r="E7" s="74" t="s">
        <v>1010</v>
      </c>
    </row>
    <row r="8" spans="1:5" ht="13.5" customHeight="1">
      <c r="A8" s="72"/>
      <c r="B8" s="73" t="s">
        <v>513</v>
      </c>
      <c r="C8" s="468">
        <v>1700</v>
      </c>
      <c r="D8" s="245">
        <v>40000</v>
      </c>
      <c r="E8" s="76"/>
    </row>
    <row r="9" spans="1:5" ht="25.5">
      <c r="A9" s="415">
        <v>39819</v>
      </c>
      <c r="B9" s="416" t="s">
        <v>877</v>
      </c>
      <c r="C9" s="404">
        <v>3000</v>
      </c>
      <c r="D9" s="423">
        <v>-741</v>
      </c>
      <c r="E9" s="424">
        <v>39259</v>
      </c>
    </row>
    <row r="10" spans="1:5" ht="14.25" customHeight="1">
      <c r="A10" s="77">
        <v>39826</v>
      </c>
      <c r="B10" s="417" t="s">
        <v>878</v>
      </c>
      <c r="C10" s="404">
        <v>8001</v>
      </c>
      <c r="D10" s="425">
        <v>-600</v>
      </c>
      <c r="E10" s="424">
        <v>38659</v>
      </c>
    </row>
    <row r="11" spans="1:5" ht="25.5">
      <c r="A11" s="77">
        <v>39833</v>
      </c>
      <c r="B11" s="556" t="s">
        <v>879</v>
      </c>
      <c r="C11" s="404">
        <v>8001</v>
      </c>
      <c r="D11" s="144">
        <v>-1800</v>
      </c>
      <c r="E11" s="426">
        <v>36859</v>
      </c>
    </row>
    <row r="12" spans="1:5" ht="12.75">
      <c r="A12" s="75">
        <v>39833</v>
      </c>
      <c r="B12" s="417" t="s">
        <v>880</v>
      </c>
      <c r="C12" s="404">
        <v>9000</v>
      </c>
      <c r="D12" s="144">
        <v>-100</v>
      </c>
      <c r="E12" s="426">
        <v>36759</v>
      </c>
    </row>
    <row r="13" spans="1:5" ht="25.5">
      <c r="A13" s="419">
        <v>39833</v>
      </c>
      <c r="B13" s="417" t="s">
        <v>881</v>
      </c>
      <c r="C13" s="420">
        <v>6000</v>
      </c>
      <c r="D13" s="427">
        <v>-1770</v>
      </c>
      <c r="E13" s="428">
        <v>34989</v>
      </c>
    </row>
    <row r="14" spans="1:5" ht="25.5">
      <c r="A14" s="75">
        <v>39847</v>
      </c>
      <c r="B14" s="417" t="s">
        <v>882</v>
      </c>
      <c r="C14" s="404">
        <v>1800</v>
      </c>
      <c r="D14" s="144">
        <v>-20</v>
      </c>
      <c r="E14" s="426">
        <v>34969</v>
      </c>
    </row>
    <row r="15" spans="1:5" ht="25.5">
      <c r="A15" s="75">
        <v>39847</v>
      </c>
      <c r="B15" s="417" t="s">
        <v>883</v>
      </c>
      <c r="C15" s="41">
        <v>5000</v>
      </c>
      <c r="D15" s="144">
        <v>-245</v>
      </c>
      <c r="E15" s="426">
        <v>34724</v>
      </c>
    </row>
    <row r="16" spans="1:5" ht="12.75">
      <c r="A16" s="75">
        <v>39847</v>
      </c>
      <c r="B16" s="4" t="s">
        <v>884</v>
      </c>
      <c r="C16" s="41">
        <v>5100</v>
      </c>
      <c r="D16" s="144">
        <v>-7155</v>
      </c>
      <c r="E16" s="426">
        <v>27569</v>
      </c>
    </row>
    <row r="17" spans="1:5" ht="13.5" customHeight="1">
      <c r="A17" s="75">
        <v>39847</v>
      </c>
      <c r="B17" s="417" t="s">
        <v>885</v>
      </c>
      <c r="C17" s="404">
        <v>3000</v>
      </c>
      <c r="D17" s="144">
        <v>-169</v>
      </c>
      <c r="E17" s="426">
        <v>27400</v>
      </c>
    </row>
    <row r="18" spans="1:5" ht="13.5" customHeight="1">
      <c r="A18" s="75">
        <v>39847</v>
      </c>
      <c r="B18" s="556" t="s">
        <v>886</v>
      </c>
      <c r="C18" s="404">
        <v>1800</v>
      </c>
      <c r="D18" s="429">
        <v>-30</v>
      </c>
      <c r="E18" s="426">
        <v>27370</v>
      </c>
    </row>
    <row r="19" spans="1:5" ht="25.5">
      <c r="A19" s="419">
        <v>39854</v>
      </c>
      <c r="B19" s="556" t="s">
        <v>887</v>
      </c>
      <c r="C19" s="421" t="s">
        <v>483</v>
      </c>
      <c r="D19" s="430">
        <v>-85</v>
      </c>
      <c r="E19" s="428">
        <v>27285</v>
      </c>
    </row>
    <row r="20" spans="1:5" ht="12.75" customHeight="1">
      <c r="A20" s="75">
        <v>39854</v>
      </c>
      <c r="B20" s="417" t="s">
        <v>888</v>
      </c>
      <c r="C20" s="422">
        <v>1600</v>
      </c>
      <c r="D20" s="430">
        <v>-49</v>
      </c>
      <c r="E20" s="424">
        <v>27236</v>
      </c>
    </row>
    <row r="21" spans="1:5" ht="25.5">
      <c r="A21" s="75">
        <v>39861</v>
      </c>
      <c r="B21" s="417" t="s">
        <v>889</v>
      </c>
      <c r="C21" s="404">
        <v>8004</v>
      </c>
      <c r="D21" s="429">
        <v>-1000</v>
      </c>
      <c r="E21" s="424">
        <v>26236</v>
      </c>
    </row>
    <row r="22" spans="1:5" ht="12.75">
      <c r="A22" s="75">
        <v>39861</v>
      </c>
      <c r="B22" s="417" t="s">
        <v>890</v>
      </c>
      <c r="C22" s="404">
        <v>5100</v>
      </c>
      <c r="D22" s="429">
        <v>-836</v>
      </c>
      <c r="E22" s="424">
        <v>25400</v>
      </c>
    </row>
    <row r="23" spans="1:5" ht="12.75">
      <c r="A23" s="75">
        <v>39861</v>
      </c>
      <c r="B23" s="417" t="s">
        <v>891</v>
      </c>
      <c r="C23" s="404">
        <v>1900</v>
      </c>
      <c r="D23" s="429">
        <v>-903</v>
      </c>
      <c r="E23" s="426">
        <v>24497</v>
      </c>
    </row>
    <row r="24" spans="1:5" ht="25.5">
      <c r="A24" s="75">
        <v>39875</v>
      </c>
      <c r="B24" s="417" t="s">
        <v>95</v>
      </c>
      <c r="C24" s="404">
        <v>1600</v>
      </c>
      <c r="D24" s="429">
        <v>-500</v>
      </c>
      <c r="E24" s="424">
        <v>23997</v>
      </c>
    </row>
    <row r="25" spans="1:5" ht="14.25" customHeight="1">
      <c r="A25" s="75">
        <v>39875</v>
      </c>
      <c r="B25" s="417" t="s">
        <v>96</v>
      </c>
      <c r="C25" s="404">
        <v>1800</v>
      </c>
      <c r="D25" s="429">
        <v>-20</v>
      </c>
      <c r="E25" s="424">
        <v>23977</v>
      </c>
    </row>
    <row r="26" spans="1:5" ht="12.75">
      <c r="A26" s="75">
        <v>39875</v>
      </c>
      <c r="B26" s="417" t="s">
        <v>97</v>
      </c>
      <c r="C26" s="404">
        <v>1800</v>
      </c>
      <c r="D26" s="429">
        <v>-80</v>
      </c>
      <c r="E26" s="424">
        <v>23897</v>
      </c>
    </row>
    <row r="27" spans="1:5" ht="12.75">
      <c r="A27" s="75">
        <v>39875</v>
      </c>
      <c r="B27" s="417" t="s">
        <v>98</v>
      </c>
      <c r="C27" s="404">
        <v>1800</v>
      </c>
      <c r="D27" s="429">
        <v>-20</v>
      </c>
      <c r="E27" s="424">
        <v>23877</v>
      </c>
    </row>
    <row r="28" spans="1:5" ht="12.75">
      <c r="A28" s="75">
        <v>39875</v>
      </c>
      <c r="B28" s="417" t="s">
        <v>99</v>
      </c>
      <c r="C28" s="404">
        <v>3000</v>
      </c>
      <c r="D28" s="429">
        <v>-18</v>
      </c>
      <c r="E28" s="424">
        <v>23859</v>
      </c>
    </row>
    <row r="29" spans="1:5" ht="25.5">
      <c r="A29" s="75">
        <v>39875</v>
      </c>
      <c r="B29" s="417" t="s">
        <v>100</v>
      </c>
      <c r="C29" s="593">
        <v>3000</v>
      </c>
      <c r="D29" s="429">
        <v>-40</v>
      </c>
      <c r="E29" s="424">
        <v>23819</v>
      </c>
    </row>
    <row r="30" spans="1:5" ht="12.75">
      <c r="A30" s="75">
        <v>39875</v>
      </c>
      <c r="B30" s="556" t="s">
        <v>101</v>
      </c>
      <c r="C30" s="41">
        <v>5100</v>
      </c>
      <c r="D30" s="144">
        <v>-2946</v>
      </c>
      <c r="E30" s="424">
        <v>20873</v>
      </c>
    </row>
    <row r="31" spans="1:5" ht="25.5">
      <c r="A31" s="529">
        <v>39875</v>
      </c>
      <c r="B31" s="417" t="s">
        <v>102</v>
      </c>
      <c r="C31" s="530" t="s">
        <v>732</v>
      </c>
      <c r="D31" s="532">
        <v>-25</v>
      </c>
      <c r="E31" s="594">
        <v>20848</v>
      </c>
    </row>
    <row r="32" spans="1:5" ht="12.75">
      <c r="A32" s="529">
        <v>39875</v>
      </c>
      <c r="B32" s="417" t="s">
        <v>103</v>
      </c>
      <c r="C32" s="531">
        <v>1800</v>
      </c>
      <c r="D32" s="532">
        <v>-50</v>
      </c>
      <c r="E32" s="594">
        <v>20798</v>
      </c>
    </row>
    <row r="33" spans="1:5" ht="38.25">
      <c r="A33" s="529">
        <v>39888</v>
      </c>
      <c r="B33" s="417" t="s">
        <v>104</v>
      </c>
      <c r="C33" s="531">
        <v>8004</v>
      </c>
      <c r="D33" s="532">
        <v>-800</v>
      </c>
      <c r="E33" s="594">
        <v>19998</v>
      </c>
    </row>
    <row r="34" spans="1:5" ht="12.75">
      <c r="A34" s="75">
        <v>39888</v>
      </c>
      <c r="B34" s="417" t="s">
        <v>105</v>
      </c>
      <c r="C34" s="404">
        <v>9000</v>
      </c>
      <c r="D34" s="144">
        <v>-170.1</v>
      </c>
      <c r="E34" s="601">
        <v>19827.9</v>
      </c>
    </row>
    <row r="35" spans="1:5" ht="25.5">
      <c r="A35" s="529">
        <v>39896</v>
      </c>
      <c r="B35" s="417" t="s">
        <v>897</v>
      </c>
      <c r="C35" s="600" t="s">
        <v>727</v>
      </c>
      <c r="D35" s="532">
        <v>-40</v>
      </c>
      <c r="E35" s="601">
        <v>19787.9</v>
      </c>
    </row>
    <row r="36" spans="1:5" ht="12.75">
      <c r="A36" s="529">
        <v>39896</v>
      </c>
      <c r="B36" s="417" t="s">
        <v>898</v>
      </c>
      <c r="C36" s="531">
        <v>5000</v>
      </c>
      <c r="D36" s="532">
        <v>-70</v>
      </c>
      <c r="E36" s="601">
        <v>19717.9</v>
      </c>
    </row>
    <row r="37" spans="1:5" ht="25.5">
      <c r="A37" s="529">
        <v>39903</v>
      </c>
      <c r="B37" s="417" t="s">
        <v>899</v>
      </c>
      <c r="C37" s="531">
        <v>1600</v>
      </c>
      <c r="D37" s="532">
        <v>-1100</v>
      </c>
      <c r="E37" s="601">
        <v>18617.9</v>
      </c>
    </row>
    <row r="38" spans="1:5" ht="25.5">
      <c r="A38" s="529">
        <v>39903</v>
      </c>
      <c r="B38" s="417" t="s">
        <v>900</v>
      </c>
      <c r="C38" s="531">
        <v>1800</v>
      </c>
      <c r="D38" s="532">
        <v>-50</v>
      </c>
      <c r="E38" s="601">
        <v>18567.9</v>
      </c>
    </row>
    <row r="39" spans="1:5" ht="12.75">
      <c r="A39" s="529">
        <v>39917</v>
      </c>
      <c r="B39" s="611" t="s">
        <v>578</v>
      </c>
      <c r="C39" s="531">
        <v>1700</v>
      </c>
      <c r="D39" s="532">
        <v>673</v>
      </c>
      <c r="E39" s="601">
        <v>19240.9</v>
      </c>
    </row>
    <row r="40" spans="1:5" ht="38.25">
      <c r="A40" s="529">
        <v>39917</v>
      </c>
      <c r="B40" s="417" t="s">
        <v>579</v>
      </c>
      <c r="C40" s="531">
        <v>5000</v>
      </c>
      <c r="D40" s="532">
        <v>-235</v>
      </c>
      <c r="E40" s="601">
        <v>19005.9</v>
      </c>
    </row>
    <row r="41" spans="1:5" ht="12.75">
      <c r="A41" s="529">
        <v>39917</v>
      </c>
      <c r="B41" s="417" t="s">
        <v>580</v>
      </c>
      <c r="C41" s="531">
        <v>5000</v>
      </c>
      <c r="D41" s="532">
        <v>-310.8</v>
      </c>
      <c r="E41" s="601">
        <v>18695.1</v>
      </c>
    </row>
    <row r="42" spans="1:5" ht="25.5">
      <c r="A42" s="529">
        <v>39931</v>
      </c>
      <c r="B42" s="417" t="s">
        <v>530</v>
      </c>
      <c r="C42" s="531">
        <v>5100</v>
      </c>
      <c r="D42" s="532">
        <v>-100</v>
      </c>
      <c r="E42" s="595">
        <v>18595.1</v>
      </c>
    </row>
    <row r="43" spans="1:5" ht="12.75">
      <c r="A43" s="75"/>
      <c r="B43" s="418"/>
      <c r="C43" s="41"/>
      <c r="D43" s="144"/>
      <c r="E43" s="144"/>
    </row>
    <row r="44" spans="1:5" ht="12.75" customHeight="1">
      <c r="A44" s="145"/>
      <c r="B44" s="146"/>
      <c r="C44" s="13"/>
      <c r="D44" s="24"/>
      <c r="E44" s="147"/>
    </row>
    <row r="45" spans="1:5" s="28" customFormat="1" ht="14.25" customHeight="1">
      <c r="A45" s="55" t="s">
        <v>1013</v>
      </c>
      <c r="E45" s="55"/>
    </row>
    <row r="46" ht="13.5" customHeight="1">
      <c r="E46" s="55" t="s">
        <v>133</v>
      </c>
    </row>
    <row r="47" spans="1:5" ht="23.25" customHeight="1">
      <c r="A47" s="72" t="s">
        <v>1008</v>
      </c>
      <c r="B47" s="73" t="s">
        <v>1009</v>
      </c>
      <c r="C47" s="469" t="s">
        <v>865</v>
      </c>
      <c r="D47" s="74" t="s">
        <v>472</v>
      </c>
      <c r="E47" s="74" t="s">
        <v>1010</v>
      </c>
    </row>
    <row r="48" spans="1:8" ht="14.25" customHeight="1">
      <c r="A48" s="72"/>
      <c r="B48" s="73" t="s">
        <v>514</v>
      </c>
      <c r="C48" s="468">
        <v>1700</v>
      </c>
      <c r="D48" s="245">
        <v>10000</v>
      </c>
      <c r="E48" s="273" t="s">
        <v>1015</v>
      </c>
      <c r="H48" s="2"/>
    </row>
    <row r="49" spans="1:8" ht="37.5" customHeight="1">
      <c r="A49" s="552">
        <v>39826</v>
      </c>
      <c r="B49" s="553" t="s">
        <v>875</v>
      </c>
      <c r="C49" s="554">
        <v>9000</v>
      </c>
      <c r="D49" s="555" t="s">
        <v>876</v>
      </c>
      <c r="E49" s="426">
        <v>8900</v>
      </c>
      <c r="H49" s="2"/>
    </row>
    <row r="50" spans="1:8" ht="26.25" customHeight="1">
      <c r="A50" s="419">
        <v>39896</v>
      </c>
      <c r="B50" s="417" t="s">
        <v>896</v>
      </c>
      <c r="C50" s="554">
        <v>1000</v>
      </c>
      <c r="D50" s="427">
        <v>-655</v>
      </c>
      <c r="E50" s="599">
        <v>8245</v>
      </c>
      <c r="H50" s="2"/>
    </row>
    <row r="51" spans="1:8" ht="12" customHeight="1">
      <c r="A51" s="410"/>
      <c r="B51" s="418"/>
      <c r="C51" s="31"/>
      <c r="D51" s="488"/>
      <c r="E51" s="489"/>
      <c r="H51" s="2"/>
    </row>
    <row r="52" spans="1:8" ht="12.75">
      <c r="A52" s="411"/>
      <c r="B52" s="412"/>
      <c r="C52" s="146"/>
      <c r="D52" s="413"/>
      <c r="E52" s="414"/>
      <c r="H52" s="2"/>
    </row>
    <row r="53" spans="1:5" s="28" customFormat="1" ht="13.5" customHeight="1">
      <c r="A53" s="55" t="s">
        <v>1014</v>
      </c>
      <c r="E53" s="55"/>
    </row>
    <row r="54" ht="12" customHeight="1">
      <c r="E54" s="55" t="s">
        <v>133</v>
      </c>
    </row>
    <row r="55" spans="1:5" ht="23.25" customHeight="1">
      <c r="A55" s="72" t="s">
        <v>1008</v>
      </c>
      <c r="B55" s="73" t="s">
        <v>1009</v>
      </c>
      <c r="C55" s="469" t="s">
        <v>865</v>
      </c>
      <c r="D55" s="74" t="s">
        <v>473</v>
      </c>
      <c r="E55" s="74" t="s">
        <v>1010</v>
      </c>
    </row>
    <row r="56" spans="1:7" ht="15" customHeight="1">
      <c r="A56" s="72"/>
      <c r="B56" s="73" t="s">
        <v>514</v>
      </c>
      <c r="C56" s="468">
        <v>1700</v>
      </c>
      <c r="D56" s="245">
        <v>100000</v>
      </c>
      <c r="E56" s="76"/>
      <c r="G56" s="305"/>
    </row>
    <row r="57" spans="1:9" ht="25.5">
      <c r="A57" s="410">
        <v>39840</v>
      </c>
      <c r="B57" s="417" t="s">
        <v>872</v>
      </c>
      <c r="C57" s="31">
        <v>5000</v>
      </c>
      <c r="D57" s="452">
        <v>-30</v>
      </c>
      <c r="E57" s="489">
        <v>99970</v>
      </c>
      <c r="I57" s="226"/>
    </row>
    <row r="58" spans="1:9" ht="12.75">
      <c r="A58" s="410">
        <v>39840</v>
      </c>
      <c r="B58" s="417" t="s">
        <v>873</v>
      </c>
      <c r="C58" s="31">
        <v>5100</v>
      </c>
      <c r="D58" s="488" t="s">
        <v>874</v>
      </c>
      <c r="E58" s="489">
        <v>98250.7</v>
      </c>
      <c r="I58" s="226"/>
    </row>
    <row r="59" spans="1:9" ht="12.75">
      <c r="A59" s="410">
        <v>39882</v>
      </c>
      <c r="B59" s="417" t="s">
        <v>91</v>
      </c>
      <c r="C59" s="31">
        <v>1600</v>
      </c>
      <c r="D59" s="256">
        <v>-20000</v>
      </c>
      <c r="E59" s="489">
        <v>78250.7</v>
      </c>
      <c r="I59" s="226"/>
    </row>
    <row r="60" spans="1:9" ht="12.75">
      <c r="A60" s="962">
        <v>39882</v>
      </c>
      <c r="B60" s="958" t="s">
        <v>92</v>
      </c>
      <c r="C60" s="964">
        <v>4000</v>
      </c>
      <c r="D60" s="968">
        <v>-200</v>
      </c>
      <c r="E60" s="970">
        <v>78050.7</v>
      </c>
      <c r="I60" s="226"/>
    </row>
    <row r="61" spans="1:9" ht="12.75">
      <c r="A61" s="963"/>
      <c r="B61" s="959"/>
      <c r="C61" s="965"/>
      <c r="D61" s="969"/>
      <c r="E61" s="971"/>
      <c r="I61" s="226"/>
    </row>
    <row r="62" spans="1:9" ht="12.75">
      <c r="A62" s="962">
        <v>39882</v>
      </c>
      <c r="B62" s="960" t="s">
        <v>94</v>
      </c>
      <c r="C62" s="966" t="s">
        <v>725</v>
      </c>
      <c r="D62" s="968">
        <v>-1920</v>
      </c>
      <c r="E62" s="972">
        <v>76130.7</v>
      </c>
      <c r="I62" s="226"/>
    </row>
    <row r="63" spans="1:9" ht="12.75">
      <c r="A63" s="963"/>
      <c r="B63" s="961"/>
      <c r="C63" s="967"/>
      <c r="D63" s="969"/>
      <c r="E63" s="973"/>
      <c r="I63" s="226"/>
    </row>
    <row r="64" spans="1:9" ht="12.75">
      <c r="A64" s="535"/>
      <c r="B64" s="418"/>
      <c r="C64" s="487"/>
      <c r="D64" s="25"/>
      <c r="E64" s="489"/>
      <c r="I64" s="226"/>
    </row>
    <row r="65" spans="1:9" ht="12.75">
      <c r="A65" s="546"/>
      <c r="B65" s="542"/>
      <c r="C65" s="544"/>
      <c r="D65" s="24"/>
      <c r="E65" s="545"/>
      <c r="I65" s="226"/>
    </row>
  </sheetData>
  <mergeCells count="11">
    <mergeCell ref="E62:E63"/>
    <mergeCell ref="A1:G1"/>
    <mergeCell ref="B60:B61"/>
    <mergeCell ref="B62:B63"/>
    <mergeCell ref="A60:A61"/>
    <mergeCell ref="A62:A63"/>
    <mergeCell ref="C60:C61"/>
    <mergeCell ref="C62:C63"/>
    <mergeCell ref="D60:D61"/>
    <mergeCell ref="D62:D63"/>
    <mergeCell ref="E60:E61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74" r:id="rId1"/>
  <headerFooter alignWithMargins="0">
    <oddFooter>&amp;C&amp;P</oddFooter>
  </headerFooter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03"/>
  <sheetViews>
    <sheetView workbookViewId="0" topLeftCell="A1">
      <selection activeCell="J98" sqref="J97:J98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793" t="s">
        <v>830</v>
      </c>
      <c r="B1" s="793"/>
      <c r="C1" s="793"/>
      <c r="D1" s="793"/>
      <c r="E1" s="793"/>
      <c r="I1" t="s">
        <v>1015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111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823</v>
      </c>
      <c r="B7" s="42" t="s">
        <v>998</v>
      </c>
      <c r="C7" s="51" t="s">
        <v>999</v>
      </c>
      <c r="D7" s="5" t="s">
        <v>824</v>
      </c>
      <c r="E7" s="43" t="s">
        <v>1000</v>
      </c>
      <c r="F7" t="s">
        <v>40</v>
      </c>
      <c r="G7" s="285"/>
    </row>
    <row r="8" spans="1:5" ht="12.75">
      <c r="A8" s="81" t="s">
        <v>532</v>
      </c>
      <c r="B8" s="279">
        <v>720000</v>
      </c>
      <c r="C8" s="279">
        <v>720000</v>
      </c>
      <c r="D8" s="753">
        <v>242109</v>
      </c>
      <c r="E8" s="311">
        <f aca="true" t="shared" si="0" ref="E8:E14">+D8/C8*100</f>
        <v>33.62625</v>
      </c>
    </row>
    <row r="9" spans="1:5" ht="12.75">
      <c r="A9" s="80" t="s">
        <v>156</v>
      </c>
      <c r="B9" s="279">
        <v>69000</v>
      </c>
      <c r="C9" s="279">
        <v>69000</v>
      </c>
      <c r="D9" s="753">
        <v>35230</v>
      </c>
      <c r="E9" s="311">
        <f t="shared" si="0"/>
        <v>51.05797101449275</v>
      </c>
    </row>
    <row r="10" spans="1:5" ht="12.75">
      <c r="A10" s="80" t="s">
        <v>533</v>
      </c>
      <c r="B10" s="279">
        <v>55000</v>
      </c>
      <c r="C10" s="279">
        <v>55000</v>
      </c>
      <c r="D10" s="753">
        <v>20446</v>
      </c>
      <c r="E10" s="311">
        <f t="shared" si="0"/>
        <v>37.17454545454545</v>
      </c>
    </row>
    <row r="11" spans="1:5" ht="12.75">
      <c r="A11" s="80" t="s">
        <v>157</v>
      </c>
      <c r="B11" s="279">
        <v>1060000</v>
      </c>
      <c r="C11" s="279">
        <v>1060000</v>
      </c>
      <c r="D11" s="753">
        <v>370717</v>
      </c>
      <c r="E11" s="311">
        <f t="shared" si="0"/>
        <v>34.97330188679245</v>
      </c>
    </row>
    <row r="12" spans="1:5" ht="12.75">
      <c r="A12" s="80" t="s">
        <v>1052</v>
      </c>
      <c r="B12" s="279">
        <v>1712600</v>
      </c>
      <c r="C12" s="279">
        <v>1712600</v>
      </c>
      <c r="D12" s="753">
        <v>489714</v>
      </c>
      <c r="E12" s="311">
        <f t="shared" si="0"/>
        <v>28.594768188718906</v>
      </c>
    </row>
    <row r="13" spans="1:5" ht="12.75">
      <c r="A13" s="80" t="s">
        <v>869</v>
      </c>
      <c r="B13" s="279">
        <v>0</v>
      </c>
      <c r="C13" s="279">
        <v>0</v>
      </c>
      <c r="D13" s="753">
        <v>0</v>
      </c>
      <c r="E13" s="311" t="s">
        <v>123</v>
      </c>
    </row>
    <row r="14" spans="1:6" ht="12.75">
      <c r="A14" s="215" t="s">
        <v>825</v>
      </c>
      <c r="B14" s="279">
        <v>1382</v>
      </c>
      <c r="C14" s="279">
        <v>1382</v>
      </c>
      <c r="D14" s="753">
        <v>401</v>
      </c>
      <c r="E14" s="311">
        <f t="shared" si="0"/>
        <v>29.01591895803184</v>
      </c>
      <c r="F14" t="s">
        <v>37</v>
      </c>
    </row>
    <row r="15" spans="1:5" ht="12.75">
      <c r="A15" s="215" t="s">
        <v>534</v>
      </c>
      <c r="B15" s="279">
        <v>0</v>
      </c>
      <c r="C15" s="279">
        <v>0</v>
      </c>
      <c r="D15" s="753">
        <v>23</v>
      </c>
      <c r="E15" s="311" t="s">
        <v>123</v>
      </c>
    </row>
    <row r="16" spans="1:5" ht="12.75">
      <c r="A16" s="215" t="s">
        <v>535</v>
      </c>
      <c r="B16" s="279">
        <v>0</v>
      </c>
      <c r="C16" s="279">
        <v>0</v>
      </c>
      <c r="D16" s="753">
        <v>149</v>
      </c>
      <c r="E16" s="311" t="s">
        <v>123</v>
      </c>
    </row>
    <row r="17" spans="1:5" ht="12.75">
      <c r="A17" s="94" t="s">
        <v>130</v>
      </c>
      <c r="B17" s="95">
        <f>SUM(B8:B16)</f>
        <v>3617982</v>
      </c>
      <c r="C17" s="95">
        <f>SUM(C8:C16)</f>
        <v>3617982</v>
      </c>
      <c r="D17" s="269">
        <f>SUM(D8:D16)</f>
        <v>1158789</v>
      </c>
      <c r="E17" s="214">
        <f>+D17/C17*100</f>
        <v>32.028600473965874</v>
      </c>
    </row>
    <row r="18" spans="1:5" ht="12.75">
      <c r="A18" s="505"/>
      <c r="B18" s="495"/>
      <c r="C18" s="495"/>
      <c r="D18" s="496"/>
      <c r="E18" s="506"/>
    </row>
    <row r="19" spans="1:5" ht="14.25" customHeight="1">
      <c r="A19" s="3" t="s">
        <v>113</v>
      </c>
      <c r="B19" s="9">
        <f>B17</f>
        <v>3617982</v>
      </c>
      <c r="C19" s="9">
        <f>C17</f>
        <v>3617982</v>
      </c>
      <c r="D19" s="9">
        <f>D17</f>
        <v>1158789</v>
      </c>
      <c r="E19" s="26">
        <f>+D19/C19*100</f>
        <v>32.028600473965874</v>
      </c>
    </row>
    <row r="20" spans="1:5" ht="12.75">
      <c r="A20" s="508"/>
      <c r="B20" s="496"/>
      <c r="C20" s="496"/>
      <c r="D20" s="496"/>
      <c r="E20" s="509"/>
    </row>
    <row r="21" spans="1:5" ht="12.75">
      <c r="A21" s="227"/>
      <c r="B21" s="228"/>
      <c r="C21" s="228"/>
      <c r="D21" s="228"/>
      <c r="E21" s="262"/>
    </row>
    <row r="22" spans="1:5" ht="12.75">
      <c r="A22" s="227"/>
      <c r="B22" s="228"/>
      <c r="C22" s="228"/>
      <c r="D22" s="228"/>
      <c r="E22" s="262"/>
    </row>
    <row r="23" spans="1:11" ht="13.5" customHeight="1">
      <c r="A23" s="11" t="s">
        <v>112</v>
      </c>
      <c r="B23" s="18"/>
      <c r="C23" s="18"/>
      <c r="D23" s="228"/>
      <c r="E23" s="522"/>
      <c r="K23" t="s">
        <v>1015</v>
      </c>
    </row>
    <row r="24" spans="1:5" ht="13.5" customHeight="1">
      <c r="A24" s="500"/>
      <c r="B24" s="498"/>
      <c r="C24" s="498"/>
      <c r="D24" s="493"/>
      <c r="E24" s="507"/>
    </row>
    <row r="25" spans="1:7" ht="26.25" customHeight="1">
      <c r="A25" s="5" t="s">
        <v>823</v>
      </c>
      <c r="B25" s="42" t="s">
        <v>998</v>
      </c>
      <c r="C25" s="51" t="s">
        <v>999</v>
      </c>
      <c r="D25" s="5" t="s">
        <v>824</v>
      </c>
      <c r="E25" s="43" t="s">
        <v>1000</v>
      </c>
      <c r="G25" t="s">
        <v>1015</v>
      </c>
    </row>
    <row r="26" spans="1:7" ht="12.75">
      <c r="A26" s="32" t="s">
        <v>560</v>
      </c>
      <c r="B26" s="27">
        <v>632</v>
      </c>
      <c r="C26" s="281">
        <v>722</v>
      </c>
      <c r="D26" s="281">
        <v>656</v>
      </c>
      <c r="E26" s="311">
        <f aca="true" t="shared" si="1" ref="E26:E32">+D26/C26*100</f>
        <v>90.85872576177285</v>
      </c>
      <c r="G26" s="239"/>
    </row>
    <row r="27" spans="1:7" ht="12.75">
      <c r="A27" s="32" t="s">
        <v>561</v>
      </c>
      <c r="B27" s="27">
        <v>500</v>
      </c>
      <c r="C27" s="281">
        <v>500</v>
      </c>
      <c r="D27" s="281">
        <v>56</v>
      </c>
      <c r="E27" s="311">
        <f t="shared" si="1"/>
        <v>11.200000000000001</v>
      </c>
      <c r="G27" s="239"/>
    </row>
    <row r="28" spans="1:5" ht="12.75">
      <c r="A28" s="32" t="s">
        <v>122</v>
      </c>
      <c r="B28" s="27">
        <v>30000</v>
      </c>
      <c r="C28" s="281">
        <v>30000</v>
      </c>
      <c r="D28" s="281">
        <v>12292</v>
      </c>
      <c r="E28" s="311">
        <f t="shared" si="1"/>
        <v>40.973333333333336</v>
      </c>
    </row>
    <row r="29" spans="1:6" ht="12.75" customHeight="1">
      <c r="A29" s="22" t="s">
        <v>826</v>
      </c>
      <c r="B29" s="27">
        <v>82040</v>
      </c>
      <c r="C29" s="281">
        <v>82040</v>
      </c>
      <c r="D29" s="281">
        <v>6840</v>
      </c>
      <c r="E29" s="30">
        <f t="shared" si="1"/>
        <v>8.3373963920039</v>
      </c>
      <c r="F29" t="s">
        <v>38</v>
      </c>
    </row>
    <row r="30" spans="1:7" ht="13.5" customHeight="1">
      <c r="A30" s="22" t="s">
        <v>536</v>
      </c>
      <c r="B30" s="27">
        <v>40300</v>
      </c>
      <c r="C30" s="281">
        <v>40405</v>
      </c>
      <c r="D30" s="281">
        <v>655</v>
      </c>
      <c r="E30" s="30">
        <f t="shared" si="1"/>
        <v>1.6210864991956442</v>
      </c>
      <c r="G30" s="239"/>
    </row>
    <row r="31" spans="1:7" ht="12" customHeight="1">
      <c r="A31" s="22" t="s">
        <v>470</v>
      </c>
      <c r="B31" s="27">
        <v>149200</v>
      </c>
      <c r="C31" s="281">
        <v>149200</v>
      </c>
      <c r="D31" s="221">
        <v>4</v>
      </c>
      <c r="E31" s="30">
        <f t="shared" si="1"/>
        <v>0.002680965147453083</v>
      </c>
      <c r="G31" s="239"/>
    </row>
    <row r="32" spans="1:9" ht="12.75">
      <c r="A32" s="22" t="s">
        <v>469</v>
      </c>
      <c r="B32" s="27">
        <v>13000</v>
      </c>
      <c r="C32" s="281">
        <v>13000</v>
      </c>
      <c r="D32" s="221">
        <v>3678</v>
      </c>
      <c r="E32" s="30">
        <f t="shared" si="1"/>
        <v>28.292307692307695</v>
      </c>
      <c r="H32">
        <v>2143</v>
      </c>
      <c r="I32">
        <v>2</v>
      </c>
    </row>
    <row r="33" spans="1:5" ht="12.75">
      <c r="A33" s="22" t="s">
        <v>1002</v>
      </c>
      <c r="B33" s="27">
        <v>1460</v>
      </c>
      <c r="C33" s="281">
        <v>1460</v>
      </c>
      <c r="D33" s="281">
        <v>9589</v>
      </c>
      <c r="E33" s="30" t="s">
        <v>123</v>
      </c>
    </row>
    <row r="34" spans="1:5" ht="12.75">
      <c r="A34" s="22" t="s">
        <v>1011</v>
      </c>
      <c r="B34" s="27">
        <v>0</v>
      </c>
      <c r="C34" s="27">
        <v>673</v>
      </c>
      <c r="D34" s="221">
        <v>1488</v>
      </c>
      <c r="E34" s="311" t="s">
        <v>123</v>
      </c>
    </row>
    <row r="35" spans="1:5" ht="12.75">
      <c r="A35" s="22" t="s">
        <v>482</v>
      </c>
      <c r="B35" s="27">
        <v>0</v>
      </c>
      <c r="C35" s="281">
        <v>0</v>
      </c>
      <c r="D35" s="281">
        <f>D44</f>
        <v>2377</v>
      </c>
      <c r="E35" s="314" t="s">
        <v>123</v>
      </c>
    </row>
    <row r="36" spans="1:5" ht="12.75">
      <c r="A36" s="94" t="s">
        <v>131</v>
      </c>
      <c r="B36" s="95">
        <f>SUM(B26:B35)</f>
        <v>317132</v>
      </c>
      <c r="C36" s="269">
        <f>SUM(C26:C35)</f>
        <v>318000</v>
      </c>
      <c r="D36" s="269">
        <f>SUM(D26:D35)</f>
        <v>37635</v>
      </c>
      <c r="E36" s="313">
        <f>+D36/C36*100</f>
        <v>11.834905660377357</v>
      </c>
    </row>
    <row r="37" spans="1:5" ht="12.75">
      <c r="A37" s="494"/>
      <c r="B37" s="495"/>
      <c r="C37" s="496"/>
      <c r="D37" s="496"/>
      <c r="E37" s="497"/>
    </row>
    <row r="38" spans="1:5" ht="12.75">
      <c r="A38" s="504" t="s">
        <v>481</v>
      </c>
      <c r="B38" s="498"/>
      <c r="C38" s="493"/>
      <c r="D38" s="493"/>
      <c r="E38" s="499"/>
    </row>
    <row r="39" spans="1:5" ht="12.75">
      <c r="A39" s="22" t="s">
        <v>87</v>
      </c>
      <c r="B39" s="27">
        <v>0</v>
      </c>
      <c r="C39" s="27">
        <v>0</v>
      </c>
      <c r="D39" s="221">
        <v>545</v>
      </c>
      <c r="E39" s="30" t="s">
        <v>123</v>
      </c>
    </row>
    <row r="40" spans="1:5" ht="12.75">
      <c r="A40" s="22" t="s">
        <v>639</v>
      </c>
      <c r="B40" s="27">
        <v>0</v>
      </c>
      <c r="C40" s="27">
        <v>0</v>
      </c>
      <c r="D40" s="221">
        <v>891</v>
      </c>
      <c r="E40" s="30" t="s">
        <v>123</v>
      </c>
    </row>
    <row r="41" spans="1:5" ht="12.75">
      <c r="A41" s="22" t="s">
        <v>638</v>
      </c>
      <c r="B41" s="27">
        <v>0</v>
      </c>
      <c r="C41" s="27">
        <v>0</v>
      </c>
      <c r="D41" s="221">
        <v>626</v>
      </c>
      <c r="E41" s="30" t="s">
        <v>123</v>
      </c>
    </row>
    <row r="42" spans="1:5" ht="12.75">
      <c r="A42" s="22" t="s">
        <v>929</v>
      </c>
      <c r="B42" s="27">
        <v>0</v>
      </c>
      <c r="C42" s="27">
        <v>0</v>
      </c>
      <c r="D42" s="221">
        <v>32</v>
      </c>
      <c r="E42" s="311" t="s">
        <v>123</v>
      </c>
    </row>
    <row r="43" spans="1:5" ht="12.75">
      <c r="A43" s="22" t="s">
        <v>1012</v>
      </c>
      <c r="B43" s="27">
        <v>0</v>
      </c>
      <c r="C43" s="27">
        <v>0</v>
      </c>
      <c r="D43" s="221">
        <v>283</v>
      </c>
      <c r="E43" s="311" t="s">
        <v>123</v>
      </c>
    </row>
    <row r="44" spans="1:5" ht="12.75">
      <c r="A44" s="111" t="s">
        <v>108</v>
      </c>
      <c r="B44" s="269">
        <v>0</v>
      </c>
      <c r="C44" s="269">
        <v>0</v>
      </c>
      <c r="D44" s="269">
        <f>SUM(D39:D43)</f>
        <v>2377</v>
      </c>
      <c r="E44" s="492" t="s">
        <v>123</v>
      </c>
    </row>
    <row r="45" spans="1:5" ht="12.75">
      <c r="A45" s="501"/>
      <c r="B45" s="502"/>
      <c r="C45" s="502"/>
      <c r="D45" s="502"/>
      <c r="E45" s="503"/>
    </row>
    <row r="46" spans="1:5" ht="14.25" customHeight="1">
      <c r="A46" s="3" t="s">
        <v>114</v>
      </c>
      <c r="B46" s="9">
        <f>B36</f>
        <v>317132</v>
      </c>
      <c r="C46" s="9">
        <f>C36</f>
        <v>318000</v>
      </c>
      <c r="D46" s="9">
        <f>D36</f>
        <v>37635</v>
      </c>
      <c r="E46" s="26">
        <f>+D46/C46*100</f>
        <v>11.834905660377357</v>
      </c>
    </row>
    <row r="47" spans="1:5" ht="12.75">
      <c r="A47" s="227"/>
      <c r="B47" s="228"/>
      <c r="C47" s="228"/>
      <c r="D47" s="228"/>
      <c r="E47" s="229"/>
    </row>
    <row r="48" spans="1:5" ht="12.75">
      <c r="A48" s="227"/>
      <c r="B48" s="228"/>
      <c r="C48" s="228"/>
      <c r="D48" s="228"/>
      <c r="E48" s="229"/>
    </row>
    <row r="49" spans="1:5" ht="12.75">
      <c r="A49" s="227"/>
      <c r="B49" s="228"/>
      <c r="C49" s="228"/>
      <c r="D49" s="228"/>
      <c r="E49" s="229"/>
    </row>
    <row r="50" spans="1:5" s="28" customFormat="1" ht="12.75">
      <c r="A50" s="55" t="s">
        <v>992</v>
      </c>
      <c r="C50" s="69"/>
      <c r="E50"/>
    </row>
    <row r="51" spans="1:5" s="28" customFormat="1" ht="12.75">
      <c r="A51" s="55"/>
      <c r="C51" s="69"/>
      <c r="E51"/>
    </row>
    <row r="52" spans="1:5" s="28" customFormat="1" ht="27.75" customHeight="1">
      <c r="A52" s="5" t="s">
        <v>823</v>
      </c>
      <c r="B52" s="42" t="s">
        <v>998</v>
      </c>
      <c r="C52" s="51" t="s">
        <v>999</v>
      </c>
      <c r="D52" s="5" t="s">
        <v>824</v>
      </c>
      <c r="E52" s="43" t="s">
        <v>1000</v>
      </c>
    </row>
    <row r="53" spans="1:5" s="28" customFormat="1" ht="12.75">
      <c r="A53" s="22" t="s">
        <v>1001</v>
      </c>
      <c r="B53" s="200">
        <v>7000</v>
      </c>
      <c r="C53" s="221">
        <v>7000</v>
      </c>
      <c r="D53" s="221">
        <v>3493</v>
      </c>
      <c r="E53" s="311">
        <f>+D53/C53*100</f>
        <v>49.9</v>
      </c>
    </row>
    <row r="54" spans="1:5" s="28" customFormat="1" ht="12.75">
      <c r="A54" s="22" t="s">
        <v>1004</v>
      </c>
      <c r="B54" s="200">
        <v>24000</v>
      </c>
      <c r="C54" s="221">
        <v>24000</v>
      </c>
      <c r="D54" s="221">
        <v>0</v>
      </c>
      <c r="E54" s="311">
        <f>+D54/C54*100</f>
        <v>0</v>
      </c>
    </row>
    <row r="55" spans="1:5" s="28" customFormat="1" ht="12.75">
      <c r="A55" s="22" t="s">
        <v>537</v>
      </c>
      <c r="B55" s="200">
        <v>0</v>
      </c>
      <c r="C55" s="221">
        <v>0</v>
      </c>
      <c r="D55" s="221">
        <v>241</v>
      </c>
      <c r="E55" s="311" t="s">
        <v>123</v>
      </c>
    </row>
    <row r="56" spans="1:5" s="28" customFormat="1" ht="12.75">
      <c r="A56" s="94" t="s">
        <v>138</v>
      </c>
      <c r="B56" s="216">
        <f>SUM(B53:B55)</f>
        <v>31000</v>
      </c>
      <c r="C56" s="293">
        <f>SUM(C53:C55)</f>
        <v>31000</v>
      </c>
      <c r="D56" s="293">
        <f>SUM(D53:D55)</f>
        <v>3734</v>
      </c>
      <c r="E56" s="107">
        <f>+D56/C56*100</f>
        <v>12.045161290322582</v>
      </c>
    </row>
    <row r="57" spans="1:5" ht="12.75">
      <c r="A57" s="227"/>
      <c r="B57" s="228"/>
      <c r="C57" s="228"/>
      <c r="D57" s="228"/>
      <c r="E57" s="229"/>
    </row>
    <row r="58" spans="1:5" ht="15.75" customHeight="1">
      <c r="A58" s="3" t="s">
        <v>115</v>
      </c>
      <c r="B58" s="9">
        <f>B56</f>
        <v>31000</v>
      </c>
      <c r="C58" s="9">
        <f>C56</f>
        <v>31000</v>
      </c>
      <c r="D58" s="9">
        <f>D56</f>
        <v>3734</v>
      </c>
      <c r="E58" s="26">
        <f>+D58/C58*100</f>
        <v>12.045161290322582</v>
      </c>
    </row>
    <row r="59" spans="1:5" ht="12.75">
      <c r="A59" s="227"/>
      <c r="B59" s="228"/>
      <c r="C59" s="228"/>
      <c r="D59" s="228"/>
      <c r="E59" s="229"/>
    </row>
    <row r="60" spans="1:5" ht="15">
      <c r="A60" s="510" t="s">
        <v>116</v>
      </c>
      <c r="B60" s="228"/>
      <c r="C60" s="228"/>
      <c r="D60" s="228"/>
      <c r="E60" s="229"/>
    </row>
    <row r="61" spans="1:5" ht="12.75">
      <c r="A61" s="227" t="s">
        <v>88</v>
      </c>
      <c r="B61" s="228"/>
      <c r="C61" s="228"/>
      <c r="D61" s="228"/>
      <c r="E61" s="229"/>
    </row>
    <row r="62" spans="1:5" ht="12.75">
      <c r="A62" s="227"/>
      <c r="B62" s="228"/>
      <c r="C62" s="228"/>
      <c r="D62" s="228"/>
      <c r="E62" s="229"/>
    </row>
    <row r="63" spans="1:5" ht="27" customHeight="1">
      <c r="A63" s="5" t="s">
        <v>823</v>
      </c>
      <c r="B63" s="42" t="s">
        <v>998</v>
      </c>
      <c r="C63" s="51" t="s">
        <v>999</v>
      </c>
      <c r="D63" s="5" t="s">
        <v>824</v>
      </c>
      <c r="E63" s="43" t="s">
        <v>1000</v>
      </c>
    </row>
    <row r="64" spans="1:5" ht="12.75">
      <c r="A64" s="32" t="s">
        <v>81</v>
      </c>
      <c r="B64" s="27">
        <v>0</v>
      </c>
      <c r="C64" s="281">
        <v>1662</v>
      </c>
      <c r="D64" s="281">
        <v>4760</v>
      </c>
      <c r="E64" s="30" t="s">
        <v>123</v>
      </c>
    </row>
    <row r="65" spans="1:5" ht="12.75">
      <c r="A65" s="22" t="s">
        <v>82</v>
      </c>
      <c r="B65" s="27">
        <v>75022</v>
      </c>
      <c r="C65" s="281">
        <v>75022</v>
      </c>
      <c r="D65" s="292">
        <v>25008</v>
      </c>
      <c r="E65" s="30">
        <f aca="true" t="shared" si="2" ref="E65:E71">+D65/C65*100</f>
        <v>33.334221961557944</v>
      </c>
    </row>
    <row r="66" spans="1:5" ht="12.75">
      <c r="A66" s="22" t="s">
        <v>927</v>
      </c>
      <c r="B66" s="27">
        <v>0</v>
      </c>
      <c r="C66" s="281">
        <v>27989</v>
      </c>
      <c r="D66" s="292">
        <v>0</v>
      </c>
      <c r="E66" s="30">
        <f t="shared" si="2"/>
        <v>0</v>
      </c>
    </row>
    <row r="67" spans="1:5" ht="12.75">
      <c r="A67" s="32" t="s">
        <v>84</v>
      </c>
      <c r="B67" s="27">
        <v>3772078</v>
      </c>
      <c r="C67" s="281">
        <v>3736780</v>
      </c>
      <c r="D67" s="292">
        <v>1886332</v>
      </c>
      <c r="E67" s="30">
        <f t="shared" si="2"/>
        <v>50.48014600806041</v>
      </c>
    </row>
    <row r="68" spans="1:5" ht="12.75">
      <c r="A68" s="32" t="s">
        <v>85</v>
      </c>
      <c r="B68" s="27">
        <v>0</v>
      </c>
      <c r="C68" s="281">
        <v>336935</v>
      </c>
      <c r="D68" s="292">
        <v>263319</v>
      </c>
      <c r="E68" s="30">
        <f t="shared" si="2"/>
        <v>78.15127546856219</v>
      </c>
    </row>
    <row r="69" spans="1:5" ht="12.75">
      <c r="A69" s="32" t="s">
        <v>86</v>
      </c>
      <c r="B69" s="27">
        <v>1800</v>
      </c>
      <c r="C69" s="27">
        <v>1800</v>
      </c>
      <c r="D69" s="292">
        <v>96</v>
      </c>
      <c r="E69" s="30">
        <f t="shared" si="2"/>
        <v>5.333333333333334</v>
      </c>
    </row>
    <row r="70" spans="1:5" ht="12.75">
      <c r="A70" s="32" t="s">
        <v>652</v>
      </c>
      <c r="B70" s="27">
        <v>6500</v>
      </c>
      <c r="C70" s="27">
        <v>6500</v>
      </c>
      <c r="D70" s="292">
        <v>3250</v>
      </c>
      <c r="E70" s="30">
        <f t="shared" si="2"/>
        <v>50</v>
      </c>
    </row>
    <row r="71" spans="1:5" ht="25.5">
      <c r="A71" s="217" t="s">
        <v>1028</v>
      </c>
      <c r="B71" s="216">
        <f>SUM(B64:B70)</f>
        <v>3855400</v>
      </c>
      <c r="C71" s="216">
        <f>SUM(C64:C70)</f>
        <v>4186688</v>
      </c>
      <c r="D71" s="293">
        <f>SUM(D64:D70)</f>
        <v>2182765</v>
      </c>
      <c r="E71" s="214">
        <f t="shared" si="2"/>
        <v>52.135841027561646</v>
      </c>
    </row>
    <row r="72" spans="1:5" s="28" customFormat="1" ht="12.75" customHeight="1">
      <c r="A72" s="511"/>
      <c r="B72" s="512"/>
      <c r="C72" s="512"/>
      <c r="D72" s="513"/>
      <c r="E72" s="514"/>
    </row>
    <row r="73" spans="1:5" s="28" customFormat="1" ht="9.75" customHeight="1">
      <c r="A73" s="523"/>
      <c r="B73" s="524"/>
      <c r="C73" s="524"/>
      <c r="D73" s="525"/>
      <c r="E73" s="526"/>
    </row>
    <row r="74" spans="1:5" s="28" customFormat="1" ht="12.75">
      <c r="A74" s="527" t="s">
        <v>89</v>
      </c>
      <c r="B74" s="228"/>
      <c r="C74" s="228"/>
      <c r="D74" s="228"/>
      <c r="E74" s="528"/>
    </row>
    <row r="75" spans="1:5" s="28" customFormat="1" ht="12.75">
      <c r="A75" s="504"/>
      <c r="B75" s="493"/>
      <c r="C75" s="493"/>
      <c r="D75" s="493"/>
      <c r="E75" s="515"/>
    </row>
    <row r="76" spans="1:5" ht="26.25" customHeight="1">
      <c r="A76" s="5" t="s">
        <v>823</v>
      </c>
      <c r="B76" s="42" t="s">
        <v>998</v>
      </c>
      <c r="C76" s="51" t="s">
        <v>999</v>
      </c>
      <c r="D76" s="5" t="s">
        <v>824</v>
      </c>
      <c r="E76" s="43" t="s">
        <v>1000</v>
      </c>
    </row>
    <row r="77" spans="1:5" ht="13.5" customHeight="1">
      <c r="A77" s="598" t="s">
        <v>928</v>
      </c>
      <c r="B77" s="432">
        <v>0</v>
      </c>
      <c r="C77" s="408">
        <v>24000</v>
      </c>
      <c r="D77" s="598">
        <v>23</v>
      </c>
      <c r="E77" s="30">
        <f>+D77/C77*100</f>
        <v>0.09583333333333333</v>
      </c>
    </row>
    <row r="78" spans="1:5" ht="25.5">
      <c r="A78" s="217" t="s">
        <v>109</v>
      </c>
      <c r="B78" s="216">
        <v>0</v>
      </c>
      <c r="C78" s="216">
        <f>C77</f>
        <v>24000</v>
      </c>
      <c r="D78" s="216">
        <f>D77</f>
        <v>23</v>
      </c>
      <c r="E78" s="214">
        <f>+D78/C78*100</f>
        <v>0.09583333333333333</v>
      </c>
    </row>
    <row r="79" spans="1:5" ht="12.75">
      <c r="A79" s="227"/>
      <c r="B79" s="228"/>
      <c r="C79" s="228"/>
      <c r="D79" s="228"/>
      <c r="E79" s="229"/>
    </row>
    <row r="80" spans="1:5" ht="12.75">
      <c r="A80" s="3" t="s">
        <v>117</v>
      </c>
      <c r="B80" s="9">
        <f>B71+B78</f>
        <v>3855400</v>
      </c>
      <c r="C80" s="9">
        <f>C71+C78</f>
        <v>4210688</v>
      </c>
      <c r="D80" s="9">
        <f>D71+D78</f>
        <v>2182788</v>
      </c>
      <c r="E80" s="10">
        <f>+D80/C80*100</f>
        <v>51.83922437378404</v>
      </c>
    </row>
    <row r="81" spans="1:5" ht="12.75">
      <c r="A81" s="227"/>
      <c r="B81" s="228"/>
      <c r="C81" s="228"/>
      <c r="D81" s="228"/>
      <c r="E81" s="229"/>
    </row>
    <row r="82" spans="1:5" ht="12.75">
      <c r="A82" s="3" t="s">
        <v>110</v>
      </c>
      <c r="B82" s="9">
        <f>B19+B46+B58+B80</f>
        <v>7821514</v>
      </c>
      <c r="C82" s="9">
        <f>C19+C46+C58+C80</f>
        <v>8177670</v>
      </c>
      <c r="D82" s="9">
        <f>D19+D46+D58+D80</f>
        <v>3382946</v>
      </c>
      <c r="E82" s="10">
        <f>+D82/C82*100</f>
        <v>41.368091400117635</v>
      </c>
    </row>
    <row r="83" spans="1:5" ht="12.75">
      <c r="A83" s="227"/>
      <c r="B83" s="228"/>
      <c r="C83" s="228"/>
      <c r="D83" s="228"/>
      <c r="E83" s="229"/>
    </row>
    <row r="84" spans="1:10" ht="15.75">
      <c r="A84" s="64" t="s">
        <v>564</v>
      </c>
      <c r="B84" s="2"/>
      <c r="C84" s="2"/>
      <c r="J84" t="s">
        <v>1015</v>
      </c>
    </row>
    <row r="86" spans="1:5" ht="25.5" customHeight="1">
      <c r="A86" s="5" t="s">
        <v>564</v>
      </c>
      <c r="B86" s="42" t="s">
        <v>998</v>
      </c>
      <c r="C86" s="51" t="s">
        <v>999</v>
      </c>
      <c r="D86" s="5" t="s">
        <v>824</v>
      </c>
      <c r="E86" s="43" t="s">
        <v>1000</v>
      </c>
    </row>
    <row r="87" spans="1:6" ht="26.25" customHeight="1">
      <c r="A87" s="328" t="s">
        <v>675</v>
      </c>
      <c r="B87" s="431">
        <v>22500</v>
      </c>
      <c r="C87" s="451">
        <v>22500</v>
      </c>
      <c r="D87" s="275">
        <v>3240</v>
      </c>
      <c r="E87" s="270">
        <f>+D87/C87*100</f>
        <v>14.399999999999999</v>
      </c>
      <c r="F87" t="s">
        <v>39</v>
      </c>
    </row>
    <row r="88" spans="1:11" ht="26.25" customHeight="1">
      <c r="A88" s="534" t="s">
        <v>1003</v>
      </c>
      <c r="B88" s="431">
        <v>8050</v>
      </c>
      <c r="C88" s="451">
        <v>8050</v>
      </c>
      <c r="D88" s="275">
        <v>0</v>
      </c>
      <c r="E88" s="270">
        <f>+D88/C88*100</f>
        <v>0</v>
      </c>
      <c r="K88" s="106"/>
    </row>
    <row r="89" spans="1:11" ht="26.25" customHeight="1">
      <c r="A89" s="534" t="s">
        <v>656</v>
      </c>
      <c r="B89" s="431">
        <v>0</v>
      </c>
      <c r="C89" s="451">
        <v>154504</v>
      </c>
      <c r="D89" s="275">
        <v>55912</v>
      </c>
      <c r="E89" s="270">
        <f>+D89/C89*100</f>
        <v>36.1880598560555</v>
      </c>
      <c r="K89" s="106"/>
    </row>
    <row r="90" spans="1:11" ht="19.5" customHeight="1">
      <c r="A90" s="579" t="s">
        <v>628</v>
      </c>
      <c r="B90" s="586">
        <f>SUM(B87:B89)</f>
        <v>30550</v>
      </c>
      <c r="C90" s="586">
        <f>SUM(C87:C89)</f>
        <v>185054</v>
      </c>
      <c r="D90" s="586">
        <f>SUM(D87:D89)</f>
        <v>59152</v>
      </c>
      <c r="E90" s="580">
        <f>+D90/C90*100</f>
        <v>31.96472381034725</v>
      </c>
      <c r="K90" s="106"/>
    </row>
    <row r="91" spans="1:11" ht="21" customHeight="1">
      <c r="A91" s="581"/>
      <c r="B91" s="582"/>
      <c r="C91" s="583"/>
      <c r="D91" s="584"/>
      <c r="E91" s="585"/>
      <c r="K91" s="106"/>
    </row>
    <row r="92" spans="1:5" ht="12.75">
      <c r="A92" s="3" t="s">
        <v>151</v>
      </c>
      <c r="B92" s="9">
        <f>B82+B90</f>
        <v>7852064</v>
      </c>
      <c r="C92" s="9">
        <f>C82+C90</f>
        <v>8362724</v>
      </c>
      <c r="D92" s="9">
        <f>D82+D90</f>
        <v>3442098</v>
      </c>
      <c r="E92" s="10">
        <f>+D92/C92*100</f>
        <v>41.16000958539347</v>
      </c>
    </row>
    <row r="96" spans="1:2" ht="12.75">
      <c r="A96" s="79"/>
      <c r="B96" s="79"/>
    </row>
    <row r="97" spans="1:2" ht="12.75">
      <c r="A97" s="79"/>
      <c r="B97" s="79"/>
    </row>
    <row r="98" spans="1:2" ht="12.75">
      <c r="A98" s="79"/>
      <c r="B98" s="79"/>
    </row>
    <row r="99" spans="1:2" ht="12.75">
      <c r="A99" s="79"/>
      <c r="B99" s="79"/>
    </row>
    <row r="100" spans="1:2" ht="12.75">
      <c r="A100" s="79"/>
      <c r="B100" s="79"/>
    </row>
    <row r="101" spans="1:5" ht="12.75">
      <c r="A101" s="795"/>
      <c r="B101" s="795"/>
      <c r="C101" s="795"/>
      <c r="D101" s="795"/>
      <c r="E101" s="795"/>
    </row>
    <row r="102" spans="1:5" ht="12.75">
      <c r="A102" s="79"/>
      <c r="B102" s="212"/>
      <c r="C102" s="213"/>
      <c r="D102" s="212"/>
      <c r="E102" s="212"/>
    </row>
    <row r="103" spans="1:5" ht="12.75">
      <c r="A103" s="79"/>
      <c r="B103" s="212"/>
      <c r="C103" s="213"/>
      <c r="D103" s="212"/>
      <c r="E103" s="212"/>
    </row>
  </sheetData>
  <mergeCells count="2">
    <mergeCell ref="A1:E1"/>
    <mergeCell ref="A101:E101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8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42"/>
  <sheetViews>
    <sheetView showGridLines="0" workbookViewId="0" topLeftCell="A1">
      <selection activeCell="B11" sqref="B11:AB11"/>
    </sheetView>
  </sheetViews>
  <sheetFormatPr defaultColWidth="9.00390625" defaultRowHeight="12.75"/>
  <cols>
    <col min="1" max="1" width="1.25" style="619" customWidth="1"/>
    <col min="2" max="2" width="32.375" style="619" customWidth="1"/>
    <col min="3" max="8" width="9.375" style="619" customWidth="1"/>
    <col min="9" max="9" width="0.12890625" style="619" customWidth="1"/>
    <col min="10" max="10" width="2.75390625" style="619" customWidth="1"/>
    <col min="11" max="11" width="6.75390625" style="619" customWidth="1"/>
    <col min="12" max="16" width="9.375" style="619" customWidth="1"/>
    <col min="17" max="17" width="10.875" style="619" customWidth="1"/>
    <col min="18" max="18" width="0.2421875" style="619" customWidth="1"/>
    <col min="19" max="19" width="3.75390625" style="619" customWidth="1"/>
    <col min="20" max="20" width="5.375" style="619" customWidth="1"/>
    <col min="21" max="21" width="0.2421875" style="619" customWidth="1"/>
    <col min="22" max="22" width="6.375" style="619" customWidth="1"/>
    <col min="23" max="23" width="3.00390625" style="619" customWidth="1"/>
    <col min="24" max="24" width="9.125" style="619" customWidth="1"/>
    <col min="25" max="26" width="0.12890625" style="619" customWidth="1"/>
    <col min="27" max="27" width="0.2421875" style="619" customWidth="1"/>
    <col min="28" max="28" width="0.12890625" style="619" customWidth="1"/>
    <col min="29" max="29" width="1.00390625" style="619" customWidth="1"/>
    <col min="30" max="16384" width="9.125" style="619" customWidth="1"/>
  </cols>
  <sheetData>
    <row r="1" spans="1:29" ht="18" customHeight="1">
      <c r="A1" s="616"/>
      <c r="B1" s="796" t="s">
        <v>588</v>
      </c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617"/>
      <c r="S1" s="617"/>
      <c r="T1" s="617"/>
      <c r="U1" s="797" t="s">
        <v>589</v>
      </c>
      <c r="V1" s="797"/>
      <c r="W1" s="797"/>
      <c r="X1" s="797"/>
      <c r="Y1" s="797"/>
      <c r="Z1" s="617"/>
      <c r="AA1" s="617"/>
      <c r="AB1" s="617"/>
      <c r="AC1" s="618"/>
    </row>
    <row r="2" spans="1:29" ht="9.75" customHeight="1">
      <c r="A2" s="620"/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2"/>
    </row>
    <row r="3" spans="1:29" ht="39" customHeight="1">
      <c r="A3" s="620"/>
      <c r="B3" s="623" t="s">
        <v>823</v>
      </c>
      <c r="C3" s="624" t="s">
        <v>590</v>
      </c>
      <c r="D3" s="624" t="s">
        <v>591</v>
      </c>
      <c r="E3" s="624" t="s">
        <v>592</v>
      </c>
      <c r="F3" s="624" t="s">
        <v>593</v>
      </c>
      <c r="G3" s="624" t="s">
        <v>594</v>
      </c>
      <c r="H3" s="624" t="s">
        <v>595</v>
      </c>
      <c r="I3" s="798" t="s">
        <v>596</v>
      </c>
      <c r="J3" s="798"/>
      <c r="K3" s="798"/>
      <c r="L3" s="624" t="s">
        <v>597</v>
      </c>
      <c r="M3" s="624" t="s">
        <v>598</v>
      </c>
      <c r="N3" s="624" t="s">
        <v>599</v>
      </c>
      <c r="O3" s="624" t="s">
        <v>600</v>
      </c>
      <c r="P3" s="624" t="s">
        <v>601</v>
      </c>
      <c r="Q3" s="798" t="s">
        <v>602</v>
      </c>
      <c r="R3" s="798"/>
      <c r="S3" s="798" t="s">
        <v>603</v>
      </c>
      <c r="T3" s="798"/>
      <c r="U3" s="798"/>
      <c r="V3" s="798" t="s">
        <v>604</v>
      </c>
      <c r="W3" s="798"/>
      <c r="X3" s="799" t="s">
        <v>549</v>
      </c>
      <c r="Y3" s="798"/>
      <c r="Z3" s="798"/>
      <c r="AA3" s="798"/>
      <c r="AB3" s="625"/>
      <c r="AC3" s="622"/>
    </row>
    <row r="4" spans="1:29" ht="12.75">
      <c r="A4" s="620"/>
      <c r="B4" s="626" t="s">
        <v>605</v>
      </c>
      <c r="C4" s="627">
        <v>97001.845</v>
      </c>
      <c r="D4" s="627">
        <v>50305.438</v>
      </c>
      <c r="E4" s="627">
        <v>51638.503</v>
      </c>
      <c r="F4" s="627">
        <v>43163.127</v>
      </c>
      <c r="G4" s="627">
        <v>0</v>
      </c>
      <c r="H4" s="627">
        <v>0</v>
      </c>
      <c r="I4" s="801">
        <v>0</v>
      </c>
      <c r="J4" s="801"/>
      <c r="K4" s="801"/>
      <c r="L4" s="627">
        <v>0</v>
      </c>
      <c r="M4" s="627">
        <v>0</v>
      </c>
      <c r="N4" s="627">
        <v>0</v>
      </c>
      <c r="O4" s="627">
        <v>0</v>
      </c>
      <c r="P4" s="627">
        <v>0</v>
      </c>
      <c r="Q4" s="801">
        <v>242108.913</v>
      </c>
      <c r="R4" s="801"/>
      <c r="S4" s="801">
        <v>720000</v>
      </c>
      <c r="T4" s="801"/>
      <c r="U4" s="801"/>
      <c r="V4" s="801">
        <v>720000</v>
      </c>
      <c r="W4" s="801"/>
      <c r="X4" s="800">
        <v>0.3362623791666667</v>
      </c>
      <c r="Y4" s="800"/>
      <c r="Z4" s="800"/>
      <c r="AA4" s="800"/>
      <c r="AB4" s="628"/>
      <c r="AC4" s="622"/>
    </row>
    <row r="5" spans="1:29" ht="12.75">
      <c r="A5" s="620"/>
      <c r="B5" s="626" t="s">
        <v>606</v>
      </c>
      <c r="C5" s="627">
        <v>9584.226</v>
      </c>
      <c r="D5" s="627">
        <v>1214.38</v>
      </c>
      <c r="E5" s="627">
        <v>5420.442</v>
      </c>
      <c r="F5" s="627">
        <v>19010.848</v>
      </c>
      <c r="G5" s="627">
        <v>0</v>
      </c>
      <c r="H5" s="627">
        <v>0</v>
      </c>
      <c r="I5" s="801">
        <v>0</v>
      </c>
      <c r="J5" s="801"/>
      <c r="K5" s="801"/>
      <c r="L5" s="627">
        <v>0</v>
      </c>
      <c r="M5" s="627">
        <v>0</v>
      </c>
      <c r="N5" s="627">
        <v>0</v>
      </c>
      <c r="O5" s="627">
        <v>0</v>
      </c>
      <c r="P5" s="627">
        <v>0</v>
      </c>
      <c r="Q5" s="801">
        <v>35229.896</v>
      </c>
      <c r="R5" s="801"/>
      <c r="S5" s="801">
        <v>69000</v>
      </c>
      <c r="T5" s="801"/>
      <c r="U5" s="801"/>
      <c r="V5" s="801">
        <v>69000</v>
      </c>
      <c r="W5" s="801"/>
      <c r="X5" s="800">
        <v>0.5105782028985507</v>
      </c>
      <c r="Y5" s="800"/>
      <c r="Z5" s="800"/>
      <c r="AA5" s="800"/>
      <c r="AB5" s="628"/>
      <c r="AC5" s="622"/>
    </row>
    <row r="6" spans="1:29" ht="12.75">
      <c r="A6" s="620"/>
      <c r="B6" s="626" t="s">
        <v>607</v>
      </c>
      <c r="C6" s="627">
        <v>6825.264</v>
      </c>
      <c r="D6" s="627">
        <v>5300.21</v>
      </c>
      <c r="E6" s="627">
        <v>3862.699</v>
      </c>
      <c r="F6" s="627">
        <v>4457.751</v>
      </c>
      <c r="G6" s="627">
        <v>0</v>
      </c>
      <c r="H6" s="627">
        <v>0</v>
      </c>
      <c r="I6" s="801">
        <v>0</v>
      </c>
      <c r="J6" s="801"/>
      <c r="K6" s="801"/>
      <c r="L6" s="627">
        <v>0</v>
      </c>
      <c r="M6" s="627">
        <v>0</v>
      </c>
      <c r="N6" s="627">
        <v>0</v>
      </c>
      <c r="O6" s="627">
        <v>0</v>
      </c>
      <c r="P6" s="627">
        <v>0</v>
      </c>
      <c r="Q6" s="801">
        <v>20445.924</v>
      </c>
      <c r="R6" s="801"/>
      <c r="S6" s="801">
        <v>55000</v>
      </c>
      <c r="T6" s="801"/>
      <c r="U6" s="801"/>
      <c r="V6" s="801">
        <v>55000</v>
      </c>
      <c r="W6" s="801"/>
      <c r="X6" s="800">
        <v>0.3717440727272727</v>
      </c>
      <c r="Y6" s="800"/>
      <c r="Z6" s="800"/>
      <c r="AA6" s="800"/>
      <c r="AB6" s="628"/>
      <c r="AC6" s="622"/>
    </row>
    <row r="7" spans="1:29" ht="12.75">
      <c r="A7" s="620"/>
      <c r="B7" s="626" t="s">
        <v>608</v>
      </c>
      <c r="C7" s="627">
        <v>162769.205</v>
      </c>
      <c r="D7" s="627">
        <v>7249.698</v>
      </c>
      <c r="E7" s="627">
        <v>57566.957</v>
      </c>
      <c r="F7" s="627">
        <v>143131.421</v>
      </c>
      <c r="G7" s="627">
        <v>0</v>
      </c>
      <c r="H7" s="627">
        <v>0</v>
      </c>
      <c r="I7" s="801">
        <v>0</v>
      </c>
      <c r="J7" s="801"/>
      <c r="K7" s="801"/>
      <c r="L7" s="627">
        <v>0</v>
      </c>
      <c r="M7" s="627">
        <v>0</v>
      </c>
      <c r="N7" s="627">
        <v>0</v>
      </c>
      <c r="O7" s="627">
        <v>0</v>
      </c>
      <c r="P7" s="627">
        <v>0</v>
      </c>
      <c r="Q7" s="801">
        <v>370717.281</v>
      </c>
      <c r="R7" s="801"/>
      <c r="S7" s="801">
        <v>1060000</v>
      </c>
      <c r="T7" s="801"/>
      <c r="U7" s="801"/>
      <c r="V7" s="801">
        <v>1060000</v>
      </c>
      <c r="W7" s="801"/>
      <c r="X7" s="800">
        <v>0.34973328396226416</v>
      </c>
      <c r="Y7" s="800"/>
      <c r="Z7" s="800"/>
      <c r="AA7" s="800"/>
      <c r="AB7" s="628"/>
      <c r="AC7" s="622"/>
    </row>
    <row r="8" spans="1:29" ht="12.75">
      <c r="A8" s="620"/>
      <c r="B8" s="626" t="s">
        <v>609</v>
      </c>
      <c r="C8" s="627">
        <v>133680.842</v>
      </c>
      <c r="D8" s="627">
        <v>261137.601</v>
      </c>
      <c r="E8" s="627">
        <v>0</v>
      </c>
      <c r="F8" s="627">
        <v>94895.795</v>
      </c>
      <c r="G8" s="627">
        <v>0</v>
      </c>
      <c r="H8" s="627">
        <v>0</v>
      </c>
      <c r="I8" s="801">
        <v>0</v>
      </c>
      <c r="J8" s="801"/>
      <c r="K8" s="801"/>
      <c r="L8" s="627">
        <v>0</v>
      </c>
      <c r="M8" s="627">
        <v>0</v>
      </c>
      <c r="N8" s="627">
        <v>0</v>
      </c>
      <c r="O8" s="627">
        <v>0</v>
      </c>
      <c r="P8" s="627">
        <v>0</v>
      </c>
      <c r="Q8" s="801">
        <v>489714.238</v>
      </c>
      <c r="R8" s="801"/>
      <c r="S8" s="801">
        <v>1712600</v>
      </c>
      <c r="T8" s="801"/>
      <c r="U8" s="801"/>
      <c r="V8" s="801">
        <v>1712600</v>
      </c>
      <c r="W8" s="801"/>
      <c r="X8" s="800">
        <v>0.28594782085717624</v>
      </c>
      <c r="Y8" s="800"/>
      <c r="Z8" s="800"/>
      <c r="AA8" s="800"/>
      <c r="AB8" s="628"/>
      <c r="AC8" s="622"/>
    </row>
    <row r="9" spans="1:29" ht="12.75">
      <c r="A9" s="620"/>
      <c r="B9" s="629" t="s">
        <v>610</v>
      </c>
      <c r="C9" s="630">
        <v>409861.382</v>
      </c>
      <c r="D9" s="630">
        <v>325207.327</v>
      </c>
      <c r="E9" s="630">
        <v>118488.601</v>
      </c>
      <c r="F9" s="630">
        <v>304658.942</v>
      </c>
      <c r="G9" s="630">
        <v>0</v>
      </c>
      <c r="H9" s="630">
        <v>0</v>
      </c>
      <c r="I9" s="802">
        <v>0</v>
      </c>
      <c r="J9" s="802"/>
      <c r="K9" s="802"/>
      <c r="L9" s="630">
        <v>0</v>
      </c>
      <c r="M9" s="630">
        <v>0</v>
      </c>
      <c r="N9" s="630">
        <v>0</v>
      </c>
      <c r="O9" s="630">
        <v>0</v>
      </c>
      <c r="P9" s="630">
        <v>0</v>
      </c>
      <c r="Q9" s="802">
        <v>1158216.252</v>
      </c>
      <c r="R9" s="802"/>
      <c r="S9" s="802">
        <v>3616600</v>
      </c>
      <c r="T9" s="802"/>
      <c r="U9" s="802"/>
      <c r="V9" s="802">
        <v>3616600</v>
      </c>
      <c r="W9" s="802"/>
      <c r="X9" s="803">
        <v>0.32025002820328485</v>
      </c>
      <c r="Y9" s="803"/>
      <c r="Z9" s="803"/>
      <c r="AA9" s="803"/>
      <c r="AB9" s="631"/>
      <c r="AC9" s="622"/>
    </row>
    <row r="10" spans="1:29" ht="13.5" customHeight="1">
      <c r="A10" s="620"/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2"/>
    </row>
    <row r="11" spans="1:29" ht="27.75" customHeight="1">
      <c r="A11" s="620"/>
      <c r="B11" s="804"/>
      <c r="C11" s="804"/>
      <c r="D11" s="804"/>
      <c r="E11" s="804"/>
      <c r="F11" s="804"/>
      <c r="G11" s="804"/>
      <c r="H11" s="804"/>
      <c r="I11" s="804"/>
      <c r="J11" s="804"/>
      <c r="K11" s="804"/>
      <c r="L11" s="804"/>
      <c r="M11" s="804"/>
      <c r="N11" s="804"/>
      <c r="O11" s="804"/>
      <c r="P11" s="804"/>
      <c r="Q11" s="804"/>
      <c r="R11" s="804"/>
      <c r="S11" s="804"/>
      <c r="T11" s="804"/>
      <c r="U11" s="804"/>
      <c r="V11" s="804"/>
      <c r="W11" s="804"/>
      <c r="X11" s="804"/>
      <c r="Y11" s="804"/>
      <c r="Z11" s="804"/>
      <c r="AA11" s="804"/>
      <c r="AB11" s="804"/>
      <c r="AC11" s="622"/>
    </row>
    <row r="12" spans="1:29" ht="13.5" customHeight="1">
      <c r="A12" s="620"/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2"/>
    </row>
    <row r="13" spans="1:29" ht="375" customHeight="1">
      <c r="A13" s="620"/>
      <c r="B13" s="805"/>
      <c r="C13" s="805"/>
      <c r="D13" s="805"/>
      <c r="E13" s="805"/>
      <c r="F13" s="805"/>
      <c r="G13" s="805"/>
      <c r="H13" s="805"/>
      <c r="I13" s="805"/>
      <c r="J13" s="805"/>
      <c r="K13" s="805"/>
      <c r="L13" s="805"/>
      <c r="M13" s="805"/>
      <c r="N13" s="805"/>
      <c r="O13" s="805"/>
      <c r="P13" s="805"/>
      <c r="Q13" s="805"/>
      <c r="R13" s="805"/>
      <c r="S13" s="805"/>
      <c r="T13" s="805"/>
      <c r="U13" s="805"/>
      <c r="V13" s="805"/>
      <c r="W13" s="805"/>
      <c r="X13" s="805"/>
      <c r="Y13" s="805"/>
      <c r="Z13" s="621"/>
      <c r="AA13" s="621"/>
      <c r="AB13" s="621"/>
      <c r="AC13" s="622"/>
    </row>
    <row r="14" spans="1:29" ht="21" customHeight="1">
      <c r="A14" s="620"/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2"/>
    </row>
    <row r="15" spans="1:29" ht="18" customHeight="1">
      <c r="A15" s="620"/>
      <c r="B15" s="796" t="s">
        <v>611</v>
      </c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621"/>
      <c r="S15" s="621"/>
      <c r="T15" s="621"/>
      <c r="U15" s="797" t="s">
        <v>589</v>
      </c>
      <c r="V15" s="797"/>
      <c r="W15" s="797"/>
      <c r="X15" s="797"/>
      <c r="Y15" s="797"/>
      <c r="Z15" s="621"/>
      <c r="AA15" s="621"/>
      <c r="AB15" s="621"/>
      <c r="AC15" s="622"/>
    </row>
    <row r="16" spans="1:29" ht="3" customHeight="1">
      <c r="A16" s="620"/>
      <c r="B16" s="796"/>
      <c r="C16" s="796"/>
      <c r="D16" s="796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2"/>
    </row>
    <row r="17" spans="1:29" ht="13.5" customHeight="1">
      <c r="A17" s="620"/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2"/>
    </row>
    <row r="18" spans="1:29" ht="12.75">
      <c r="A18" s="620"/>
      <c r="B18" s="632" t="s">
        <v>612</v>
      </c>
      <c r="C18" s="615"/>
      <c r="D18" s="615"/>
      <c r="E18" s="615"/>
      <c r="F18" s="615"/>
      <c r="G18" s="615"/>
      <c r="H18" s="615"/>
      <c r="I18" s="806"/>
      <c r="J18" s="806"/>
      <c r="K18" s="806"/>
      <c r="L18" s="615"/>
      <c r="M18" s="615"/>
      <c r="N18" s="615"/>
      <c r="O18" s="615"/>
      <c r="P18" s="615"/>
      <c r="Q18" s="806"/>
      <c r="R18" s="806"/>
      <c r="S18" s="806"/>
      <c r="T18" s="806"/>
      <c r="U18" s="806"/>
      <c r="V18" s="806"/>
      <c r="W18" s="806"/>
      <c r="X18" s="806"/>
      <c r="Y18" s="618"/>
      <c r="Z18" s="621"/>
      <c r="AA18" s="621"/>
      <c r="AB18" s="621"/>
      <c r="AC18" s="622"/>
    </row>
    <row r="19" spans="1:29" ht="30" customHeight="1">
      <c r="A19" s="620"/>
      <c r="B19" s="633" t="s">
        <v>823</v>
      </c>
      <c r="C19" s="624" t="s">
        <v>590</v>
      </c>
      <c r="D19" s="624" t="s">
        <v>591</v>
      </c>
      <c r="E19" s="624" t="s">
        <v>592</v>
      </c>
      <c r="F19" s="624" t="s">
        <v>593</v>
      </c>
      <c r="G19" s="624" t="s">
        <v>594</v>
      </c>
      <c r="H19" s="624" t="s">
        <v>595</v>
      </c>
      <c r="I19" s="798" t="s">
        <v>596</v>
      </c>
      <c r="J19" s="798"/>
      <c r="K19" s="798"/>
      <c r="L19" s="624" t="s">
        <v>597</v>
      </c>
      <c r="M19" s="624" t="s">
        <v>598</v>
      </c>
      <c r="N19" s="624" t="s">
        <v>599</v>
      </c>
      <c r="O19" s="624" t="s">
        <v>600</v>
      </c>
      <c r="P19" s="624" t="s">
        <v>601</v>
      </c>
      <c r="Q19" s="798" t="s">
        <v>602</v>
      </c>
      <c r="R19" s="798"/>
      <c r="S19" s="798"/>
      <c r="T19" s="799" t="s">
        <v>548</v>
      </c>
      <c r="U19" s="798"/>
      <c r="V19" s="798"/>
      <c r="W19" s="799" t="s">
        <v>549</v>
      </c>
      <c r="X19" s="798"/>
      <c r="Y19" s="622"/>
      <c r="Z19" s="621"/>
      <c r="AA19" s="621"/>
      <c r="AB19" s="621"/>
      <c r="AC19" s="622"/>
    </row>
    <row r="20" spans="1:29" ht="12.75">
      <c r="A20" s="620"/>
      <c r="B20" s="626" t="s">
        <v>605</v>
      </c>
      <c r="C20" s="627">
        <v>97001.845</v>
      </c>
      <c r="D20" s="627">
        <v>50305.438</v>
      </c>
      <c r="E20" s="627">
        <v>51638.503</v>
      </c>
      <c r="F20" s="627">
        <v>43163.127</v>
      </c>
      <c r="G20" s="627">
        <v>0</v>
      </c>
      <c r="H20" s="627">
        <v>0</v>
      </c>
      <c r="I20" s="801">
        <v>0</v>
      </c>
      <c r="J20" s="801"/>
      <c r="K20" s="801"/>
      <c r="L20" s="627">
        <v>0</v>
      </c>
      <c r="M20" s="627">
        <v>0</v>
      </c>
      <c r="N20" s="627">
        <v>0</v>
      </c>
      <c r="O20" s="627">
        <v>0</v>
      </c>
      <c r="P20" s="627">
        <v>0</v>
      </c>
      <c r="Q20" s="801">
        <v>242108.913</v>
      </c>
      <c r="R20" s="801"/>
      <c r="S20" s="801"/>
      <c r="T20" s="801">
        <v>720000</v>
      </c>
      <c r="U20" s="801"/>
      <c r="V20" s="801"/>
      <c r="W20" s="800">
        <v>0.3362623791666667</v>
      </c>
      <c r="X20" s="800"/>
      <c r="Y20" s="622"/>
      <c r="Z20" s="621"/>
      <c r="AA20" s="621"/>
      <c r="AB20" s="621"/>
      <c r="AC20" s="622"/>
    </row>
    <row r="21" spans="1:29" ht="12.75">
      <c r="A21" s="620"/>
      <c r="B21" s="626" t="s">
        <v>606</v>
      </c>
      <c r="C21" s="627">
        <v>9584.226</v>
      </c>
      <c r="D21" s="627">
        <v>1214.38</v>
      </c>
      <c r="E21" s="627">
        <v>5420.442</v>
      </c>
      <c r="F21" s="627">
        <v>19010.848</v>
      </c>
      <c r="G21" s="627">
        <v>0</v>
      </c>
      <c r="H21" s="627">
        <v>0</v>
      </c>
      <c r="I21" s="801">
        <v>0</v>
      </c>
      <c r="J21" s="801"/>
      <c r="K21" s="801"/>
      <c r="L21" s="627">
        <v>0</v>
      </c>
      <c r="M21" s="627">
        <v>0</v>
      </c>
      <c r="N21" s="627">
        <v>0</v>
      </c>
      <c r="O21" s="627">
        <v>0</v>
      </c>
      <c r="P21" s="627">
        <v>0</v>
      </c>
      <c r="Q21" s="801">
        <v>35229.896</v>
      </c>
      <c r="R21" s="801"/>
      <c r="S21" s="801"/>
      <c r="T21" s="801">
        <v>69000</v>
      </c>
      <c r="U21" s="801"/>
      <c r="V21" s="801"/>
      <c r="W21" s="800">
        <v>0.5105782028985507</v>
      </c>
      <c r="X21" s="800"/>
      <c r="Y21" s="622"/>
      <c r="Z21" s="621"/>
      <c r="AA21" s="621"/>
      <c r="AB21" s="621"/>
      <c r="AC21" s="622"/>
    </row>
    <row r="22" spans="1:29" ht="12.75">
      <c r="A22" s="620"/>
      <c r="B22" s="626" t="s">
        <v>607</v>
      </c>
      <c r="C22" s="627">
        <v>6825.264</v>
      </c>
      <c r="D22" s="627">
        <v>5300.21</v>
      </c>
      <c r="E22" s="627">
        <v>3862.699</v>
      </c>
      <c r="F22" s="627">
        <v>4457.751</v>
      </c>
      <c r="G22" s="627">
        <v>0</v>
      </c>
      <c r="H22" s="627">
        <v>0</v>
      </c>
      <c r="I22" s="801">
        <v>0</v>
      </c>
      <c r="J22" s="801"/>
      <c r="K22" s="801"/>
      <c r="L22" s="627">
        <v>0</v>
      </c>
      <c r="M22" s="627">
        <v>0</v>
      </c>
      <c r="N22" s="627">
        <v>0</v>
      </c>
      <c r="O22" s="627">
        <v>0</v>
      </c>
      <c r="P22" s="627">
        <v>0</v>
      </c>
      <c r="Q22" s="801">
        <v>20445.924</v>
      </c>
      <c r="R22" s="801"/>
      <c r="S22" s="801"/>
      <c r="T22" s="801">
        <v>55000</v>
      </c>
      <c r="U22" s="801"/>
      <c r="V22" s="801"/>
      <c r="W22" s="800">
        <v>0.3717440727272727</v>
      </c>
      <c r="X22" s="800"/>
      <c r="Y22" s="622"/>
      <c r="Z22" s="621"/>
      <c r="AA22" s="621"/>
      <c r="AB22" s="621"/>
      <c r="AC22" s="622"/>
    </row>
    <row r="23" spans="1:29" ht="12.75">
      <c r="A23" s="620"/>
      <c r="B23" s="626" t="s">
        <v>608</v>
      </c>
      <c r="C23" s="627">
        <v>162769.205</v>
      </c>
      <c r="D23" s="627">
        <v>7249.698</v>
      </c>
      <c r="E23" s="627">
        <v>57566.957</v>
      </c>
      <c r="F23" s="627">
        <v>143131.421</v>
      </c>
      <c r="G23" s="627">
        <v>0</v>
      </c>
      <c r="H23" s="627">
        <v>0</v>
      </c>
      <c r="I23" s="801">
        <v>0</v>
      </c>
      <c r="J23" s="801"/>
      <c r="K23" s="801"/>
      <c r="L23" s="627">
        <v>0</v>
      </c>
      <c r="M23" s="627">
        <v>0</v>
      </c>
      <c r="N23" s="627">
        <v>0</v>
      </c>
      <c r="O23" s="627">
        <v>0</v>
      </c>
      <c r="P23" s="627">
        <v>0</v>
      </c>
      <c r="Q23" s="801">
        <v>370717.281</v>
      </c>
      <c r="R23" s="801"/>
      <c r="S23" s="801"/>
      <c r="T23" s="801">
        <v>1060000</v>
      </c>
      <c r="U23" s="801"/>
      <c r="V23" s="801"/>
      <c r="W23" s="800">
        <v>0.34973328396226416</v>
      </c>
      <c r="X23" s="800"/>
      <c r="Y23" s="622"/>
      <c r="Z23" s="621"/>
      <c r="AA23" s="621"/>
      <c r="AB23" s="621"/>
      <c r="AC23" s="622"/>
    </row>
    <row r="24" spans="1:29" ht="12.75">
      <c r="A24" s="620"/>
      <c r="B24" s="626" t="s">
        <v>609</v>
      </c>
      <c r="C24" s="627">
        <v>133680.842</v>
      </c>
      <c r="D24" s="627">
        <v>261137.601</v>
      </c>
      <c r="E24" s="627">
        <v>0</v>
      </c>
      <c r="F24" s="627">
        <v>94895.795</v>
      </c>
      <c r="G24" s="627">
        <v>0</v>
      </c>
      <c r="H24" s="627">
        <v>0</v>
      </c>
      <c r="I24" s="801">
        <v>0</v>
      </c>
      <c r="J24" s="801"/>
      <c r="K24" s="801"/>
      <c r="L24" s="627">
        <v>0</v>
      </c>
      <c r="M24" s="627">
        <v>0</v>
      </c>
      <c r="N24" s="627">
        <v>0</v>
      </c>
      <c r="O24" s="627">
        <v>0</v>
      </c>
      <c r="P24" s="627">
        <v>0</v>
      </c>
      <c r="Q24" s="801">
        <v>489714.238</v>
      </c>
      <c r="R24" s="801"/>
      <c r="S24" s="801"/>
      <c r="T24" s="801">
        <v>1712600</v>
      </c>
      <c r="U24" s="801"/>
      <c r="V24" s="801"/>
      <c r="W24" s="800">
        <v>0.28594782085717624</v>
      </c>
      <c r="X24" s="800"/>
      <c r="Y24" s="622"/>
      <c r="Z24" s="621"/>
      <c r="AA24" s="621"/>
      <c r="AB24" s="621"/>
      <c r="AC24" s="622"/>
    </row>
    <row r="25" spans="1:29" ht="12.75">
      <c r="A25" s="620"/>
      <c r="B25" s="629" t="s">
        <v>610</v>
      </c>
      <c r="C25" s="630">
        <v>409861.382</v>
      </c>
      <c r="D25" s="630">
        <v>325207.327</v>
      </c>
      <c r="E25" s="630">
        <v>118488.601</v>
      </c>
      <c r="F25" s="630">
        <v>304658.942</v>
      </c>
      <c r="G25" s="630">
        <v>0</v>
      </c>
      <c r="H25" s="630">
        <v>0</v>
      </c>
      <c r="I25" s="802">
        <v>0</v>
      </c>
      <c r="J25" s="802"/>
      <c r="K25" s="802"/>
      <c r="L25" s="630">
        <v>0</v>
      </c>
      <c r="M25" s="630">
        <v>0</v>
      </c>
      <c r="N25" s="630">
        <v>0</v>
      </c>
      <c r="O25" s="630">
        <v>0</v>
      </c>
      <c r="P25" s="630">
        <v>0</v>
      </c>
      <c r="Q25" s="802">
        <v>1158216.252</v>
      </c>
      <c r="R25" s="802"/>
      <c r="S25" s="802"/>
      <c r="T25" s="802">
        <v>3616600</v>
      </c>
      <c r="U25" s="802"/>
      <c r="V25" s="802"/>
      <c r="W25" s="803">
        <v>0.32025002820328485</v>
      </c>
      <c r="X25" s="803"/>
      <c r="Y25" s="622"/>
      <c r="Z25" s="621"/>
      <c r="AA25" s="621"/>
      <c r="AB25" s="621"/>
      <c r="AC25" s="622"/>
    </row>
    <row r="26" spans="1:29" ht="12.75">
      <c r="A26" s="620"/>
      <c r="B26" s="634"/>
      <c r="C26" s="634"/>
      <c r="D26" s="634"/>
      <c r="E26" s="634"/>
      <c r="F26" s="634"/>
      <c r="G26" s="634"/>
      <c r="H26" s="634"/>
      <c r="I26" s="807"/>
      <c r="J26" s="807"/>
      <c r="K26" s="807"/>
      <c r="L26" s="634"/>
      <c r="M26" s="634"/>
      <c r="N26" s="634"/>
      <c r="O26" s="634"/>
      <c r="P26" s="634"/>
      <c r="Q26" s="807"/>
      <c r="R26" s="807"/>
      <c r="S26" s="807"/>
      <c r="T26" s="807"/>
      <c r="U26" s="807"/>
      <c r="V26" s="807"/>
      <c r="W26" s="807"/>
      <c r="X26" s="807"/>
      <c r="Y26" s="635"/>
      <c r="Z26" s="621"/>
      <c r="AA26" s="621"/>
      <c r="AB26" s="621"/>
      <c r="AC26" s="622"/>
    </row>
    <row r="27" spans="1:29" ht="9.75" customHeight="1">
      <c r="A27" s="620"/>
      <c r="B27" s="621"/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2"/>
    </row>
    <row r="28" spans="1:29" ht="13.5" customHeight="1">
      <c r="A28" s="620"/>
      <c r="B28" s="808" t="s">
        <v>613</v>
      </c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621"/>
      <c r="AA28" s="621"/>
      <c r="AB28" s="621"/>
      <c r="AC28" s="622"/>
    </row>
    <row r="29" spans="1:29" ht="13.5" customHeight="1">
      <c r="A29" s="620"/>
      <c r="B29" s="808" t="s">
        <v>614</v>
      </c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8"/>
      <c r="V29" s="808"/>
      <c r="W29" s="808"/>
      <c r="X29" s="808"/>
      <c r="Y29" s="808"/>
      <c r="Z29" s="621"/>
      <c r="AA29" s="621"/>
      <c r="AB29" s="621"/>
      <c r="AC29" s="622"/>
    </row>
    <row r="30" spans="1:29" ht="13.5" customHeight="1">
      <c r="A30" s="620"/>
      <c r="B30" s="808" t="s">
        <v>615</v>
      </c>
      <c r="C30" s="808"/>
      <c r="D30" s="808"/>
      <c r="E30" s="808"/>
      <c r="F30" s="808"/>
      <c r="G30" s="808"/>
      <c r="H30" s="808"/>
      <c r="I30" s="808"/>
      <c r="J30" s="808"/>
      <c r="K30" s="808"/>
      <c r="L30" s="808"/>
      <c r="M30" s="808"/>
      <c r="N30" s="808"/>
      <c r="O30" s="808"/>
      <c r="P30" s="808"/>
      <c r="Q30" s="808"/>
      <c r="R30" s="808"/>
      <c r="S30" s="808"/>
      <c r="T30" s="808"/>
      <c r="U30" s="808"/>
      <c r="V30" s="808"/>
      <c r="W30" s="808"/>
      <c r="X30" s="808"/>
      <c r="Y30" s="808"/>
      <c r="Z30" s="621"/>
      <c r="AA30" s="621"/>
      <c r="AB30" s="621"/>
      <c r="AC30" s="622"/>
    </row>
    <row r="31" spans="1:29" ht="21" customHeight="1">
      <c r="A31" s="620"/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2"/>
    </row>
    <row r="32" spans="1:29" ht="12.75">
      <c r="A32" s="620"/>
      <c r="B32" s="632" t="s">
        <v>616</v>
      </c>
      <c r="C32" s="615"/>
      <c r="D32" s="615"/>
      <c r="E32" s="615"/>
      <c r="F32" s="615"/>
      <c r="G32" s="615"/>
      <c r="H32" s="615"/>
      <c r="I32" s="806"/>
      <c r="J32" s="806"/>
      <c r="K32" s="806"/>
      <c r="L32" s="615"/>
      <c r="M32" s="615"/>
      <c r="N32" s="615"/>
      <c r="O32" s="615"/>
      <c r="P32" s="615"/>
      <c r="Q32" s="806"/>
      <c r="R32" s="806"/>
      <c r="S32" s="806"/>
      <c r="T32" s="806"/>
      <c r="U32" s="806"/>
      <c r="V32" s="806"/>
      <c r="W32" s="806"/>
      <c r="X32" s="806"/>
      <c r="Y32" s="618"/>
      <c r="Z32" s="621"/>
      <c r="AA32" s="621"/>
      <c r="AB32" s="621"/>
      <c r="AC32" s="622"/>
    </row>
    <row r="33" spans="1:29" ht="29.25" customHeight="1">
      <c r="A33" s="620"/>
      <c r="B33" s="633" t="s">
        <v>823</v>
      </c>
      <c r="C33" s="624" t="s">
        <v>590</v>
      </c>
      <c r="D33" s="624" t="s">
        <v>591</v>
      </c>
      <c r="E33" s="624" t="s">
        <v>592</v>
      </c>
      <c r="F33" s="624" t="s">
        <v>593</v>
      </c>
      <c r="G33" s="624" t="s">
        <v>594</v>
      </c>
      <c r="H33" s="624" t="s">
        <v>595</v>
      </c>
      <c r="I33" s="798" t="s">
        <v>596</v>
      </c>
      <c r="J33" s="798"/>
      <c r="K33" s="798"/>
      <c r="L33" s="624" t="s">
        <v>597</v>
      </c>
      <c r="M33" s="624" t="s">
        <v>598</v>
      </c>
      <c r="N33" s="624" t="s">
        <v>599</v>
      </c>
      <c r="O33" s="624" t="s">
        <v>600</v>
      </c>
      <c r="P33" s="624" t="s">
        <v>601</v>
      </c>
      <c r="Q33" s="798" t="s">
        <v>602</v>
      </c>
      <c r="R33" s="798"/>
      <c r="S33" s="798"/>
      <c r="T33" s="798" t="s">
        <v>617</v>
      </c>
      <c r="U33" s="798"/>
      <c r="V33" s="798"/>
      <c r="W33" s="798" t="s">
        <v>618</v>
      </c>
      <c r="X33" s="798"/>
      <c r="Y33" s="622"/>
      <c r="Z33" s="621"/>
      <c r="AA33" s="621"/>
      <c r="AB33" s="621"/>
      <c r="AC33" s="622"/>
    </row>
    <row r="34" spans="1:29" ht="12.75">
      <c r="A34" s="620"/>
      <c r="B34" s="626" t="s">
        <v>605</v>
      </c>
      <c r="C34" s="627">
        <v>102756.273</v>
      </c>
      <c r="D34" s="627">
        <v>53813.667</v>
      </c>
      <c r="E34" s="627">
        <v>53378.062</v>
      </c>
      <c r="F34" s="627">
        <v>41733.374</v>
      </c>
      <c r="G34" s="627">
        <v>0</v>
      </c>
      <c r="H34" s="627">
        <v>0</v>
      </c>
      <c r="I34" s="801">
        <v>0</v>
      </c>
      <c r="J34" s="801"/>
      <c r="K34" s="801"/>
      <c r="L34" s="627">
        <v>0</v>
      </c>
      <c r="M34" s="627">
        <v>0</v>
      </c>
      <c r="N34" s="627">
        <v>0</v>
      </c>
      <c r="O34" s="627">
        <v>0</v>
      </c>
      <c r="P34" s="627">
        <v>0</v>
      </c>
      <c r="Q34" s="801">
        <f>_495+_496+_497+_498+_499+_500+_501+_502+_503+_504+_505+_506</f>
        <v>251681.37600000002</v>
      </c>
      <c r="R34" s="801"/>
      <c r="S34" s="801"/>
      <c r="T34" s="801">
        <v>750865.54805</v>
      </c>
      <c r="U34" s="801"/>
      <c r="V34" s="801"/>
      <c r="W34" s="800">
        <f>_507/_508</f>
        <v>0.3351883391821842</v>
      </c>
      <c r="X34" s="800"/>
      <c r="Y34" s="622"/>
      <c r="Z34" s="621"/>
      <c r="AA34" s="621"/>
      <c r="AB34" s="621"/>
      <c r="AC34" s="622"/>
    </row>
    <row r="35" spans="1:29" ht="12.75">
      <c r="A35" s="620"/>
      <c r="B35" s="626" t="s">
        <v>606</v>
      </c>
      <c r="C35" s="627">
        <v>7939.311</v>
      </c>
      <c r="D35" s="627">
        <v>1620.607</v>
      </c>
      <c r="E35" s="627">
        <v>12545.511</v>
      </c>
      <c r="F35" s="627">
        <v>29763.338</v>
      </c>
      <c r="G35" s="627">
        <v>0</v>
      </c>
      <c r="H35" s="627">
        <v>0</v>
      </c>
      <c r="I35" s="801">
        <v>0</v>
      </c>
      <c r="J35" s="801"/>
      <c r="K35" s="801"/>
      <c r="L35" s="627">
        <v>0</v>
      </c>
      <c r="M35" s="627">
        <v>0</v>
      </c>
      <c r="N35" s="627">
        <v>0</v>
      </c>
      <c r="O35" s="627">
        <v>0</v>
      </c>
      <c r="P35" s="627">
        <v>0</v>
      </c>
      <c r="Q35" s="801">
        <f>_513+_514+_515+_516+_517+_518+_519+_520+_521+_522+_523+_524</f>
        <v>51868.767</v>
      </c>
      <c r="R35" s="801"/>
      <c r="S35" s="801"/>
      <c r="T35" s="801">
        <v>67880.30191</v>
      </c>
      <c r="U35" s="801"/>
      <c r="V35" s="801"/>
      <c r="W35" s="800">
        <f>_525/_526</f>
        <v>0.7641210416060155</v>
      </c>
      <c r="X35" s="800"/>
      <c r="Y35" s="622"/>
      <c r="Z35" s="621"/>
      <c r="AA35" s="621"/>
      <c r="AB35" s="621"/>
      <c r="AC35" s="622"/>
    </row>
    <row r="36" spans="1:29" ht="12.75">
      <c r="A36" s="620"/>
      <c r="B36" s="626" t="s">
        <v>607</v>
      </c>
      <c r="C36" s="627">
        <v>5998.106</v>
      </c>
      <c r="D36" s="627">
        <v>5925.726</v>
      </c>
      <c r="E36" s="627">
        <v>4764.228</v>
      </c>
      <c r="F36" s="627">
        <v>4177.376</v>
      </c>
      <c r="G36" s="627">
        <v>0</v>
      </c>
      <c r="H36" s="627">
        <v>0</v>
      </c>
      <c r="I36" s="801">
        <v>0</v>
      </c>
      <c r="J36" s="801"/>
      <c r="K36" s="801"/>
      <c r="L36" s="627">
        <v>0</v>
      </c>
      <c r="M36" s="627">
        <v>0</v>
      </c>
      <c r="N36" s="627">
        <v>0</v>
      </c>
      <c r="O36" s="627">
        <v>0</v>
      </c>
      <c r="P36" s="627">
        <v>0</v>
      </c>
      <c r="Q36" s="801">
        <f>_531+_532+_533+_534+_535+_536+_537+_538+_539+_540+_541+_542</f>
        <v>20865.435999999998</v>
      </c>
      <c r="R36" s="801"/>
      <c r="S36" s="801"/>
      <c r="T36" s="801">
        <v>67340.90689</v>
      </c>
      <c r="U36" s="801"/>
      <c r="V36" s="801"/>
      <c r="W36" s="800">
        <f>_543/_544</f>
        <v>0.3098478616286422</v>
      </c>
      <c r="X36" s="800"/>
      <c r="Y36" s="622"/>
      <c r="Z36" s="621"/>
      <c r="AA36" s="621"/>
      <c r="AB36" s="621"/>
      <c r="AC36" s="622"/>
    </row>
    <row r="37" spans="1:29" ht="12.75">
      <c r="A37" s="620"/>
      <c r="B37" s="626" t="s">
        <v>608</v>
      </c>
      <c r="C37" s="627">
        <v>139600.965</v>
      </c>
      <c r="D37" s="627">
        <v>11039.425</v>
      </c>
      <c r="E37" s="627">
        <v>137501.311</v>
      </c>
      <c r="F37" s="627">
        <v>101010.8</v>
      </c>
      <c r="G37" s="627">
        <v>0</v>
      </c>
      <c r="H37" s="627">
        <v>0</v>
      </c>
      <c r="I37" s="801">
        <v>0</v>
      </c>
      <c r="J37" s="801"/>
      <c r="K37" s="801"/>
      <c r="L37" s="627">
        <v>0</v>
      </c>
      <c r="M37" s="627">
        <v>0</v>
      </c>
      <c r="N37" s="627">
        <v>0</v>
      </c>
      <c r="O37" s="627">
        <v>0</v>
      </c>
      <c r="P37" s="627">
        <v>0</v>
      </c>
      <c r="Q37" s="801">
        <f>_549+_550+_551+_552+_553+_554+_555+_556+_557+_558+_559+_560</f>
        <v>389152.501</v>
      </c>
      <c r="R37" s="801"/>
      <c r="S37" s="801"/>
      <c r="T37" s="801">
        <v>1171503.92621</v>
      </c>
      <c r="U37" s="801"/>
      <c r="V37" s="801"/>
      <c r="W37" s="800">
        <f>_561/_562</f>
        <v>0.3321819861577159</v>
      </c>
      <c r="X37" s="800"/>
      <c r="Y37" s="622"/>
      <c r="Z37" s="621"/>
      <c r="AA37" s="621"/>
      <c r="AB37" s="621"/>
      <c r="AC37" s="622"/>
    </row>
    <row r="38" spans="1:29" ht="12.75">
      <c r="A38" s="620"/>
      <c r="B38" s="626" t="s">
        <v>609</v>
      </c>
      <c r="C38" s="627">
        <v>137791.976</v>
      </c>
      <c r="D38" s="627">
        <v>261218.062</v>
      </c>
      <c r="E38" s="627">
        <v>0</v>
      </c>
      <c r="F38" s="627">
        <v>119886.975</v>
      </c>
      <c r="G38" s="627">
        <v>0</v>
      </c>
      <c r="H38" s="627">
        <v>0</v>
      </c>
      <c r="I38" s="801">
        <v>0</v>
      </c>
      <c r="J38" s="801"/>
      <c r="K38" s="801"/>
      <c r="L38" s="627">
        <v>0</v>
      </c>
      <c r="M38" s="627">
        <v>0</v>
      </c>
      <c r="N38" s="627">
        <v>0</v>
      </c>
      <c r="O38" s="627">
        <v>0</v>
      </c>
      <c r="P38" s="627">
        <v>0</v>
      </c>
      <c r="Q38" s="801">
        <f>_567+_568+_569+_570+_571+_572+_573+_574+_575+_576+_577+_578</f>
        <v>518897.01300000004</v>
      </c>
      <c r="R38" s="801"/>
      <c r="S38" s="801"/>
      <c r="T38" s="801">
        <v>1674589.31234</v>
      </c>
      <c r="U38" s="801"/>
      <c r="V38" s="801"/>
      <c r="W38" s="800">
        <f>_579/_580</f>
        <v>0.30986523631571217</v>
      </c>
      <c r="X38" s="800"/>
      <c r="Y38" s="622"/>
      <c r="Z38" s="621"/>
      <c r="AA38" s="621"/>
      <c r="AB38" s="621"/>
      <c r="AC38" s="622"/>
    </row>
    <row r="39" spans="1:29" ht="12.75">
      <c r="A39" s="620"/>
      <c r="B39" s="629" t="s">
        <v>610</v>
      </c>
      <c r="C39" s="630">
        <v>394086.631</v>
      </c>
      <c r="D39" s="630">
        <v>333617.487</v>
      </c>
      <c r="E39" s="630">
        <v>208189.112</v>
      </c>
      <c r="F39" s="630">
        <v>296571.863</v>
      </c>
      <c r="G39" s="630">
        <v>0</v>
      </c>
      <c r="H39" s="630">
        <v>0</v>
      </c>
      <c r="I39" s="802">
        <v>0</v>
      </c>
      <c r="J39" s="802"/>
      <c r="K39" s="802"/>
      <c r="L39" s="630">
        <v>0</v>
      </c>
      <c r="M39" s="630">
        <v>0</v>
      </c>
      <c r="N39" s="630">
        <v>0</v>
      </c>
      <c r="O39" s="630">
        <v>0</v>
      </c>
      <c r="P39" s="630">
        <v>0</v>
      </c>
      <c r="Q39" s="802">
        <f>_477+_478+_479+_480+_481+_482+_483+_484+_485+_486+_487+_488</f>
        <v>1232465.0929999999</v>
      </c>
      <c r="R39" s="802"/>
      <c r="S39" s="802"/>
      <c r="T39" s="802">
        <v>3732179.9954</v>
      </c>
      <c r="U39" s="802"/>
      <c r="V39" s="802"/>
      <c r="W39" s="803">
        <f>_489/_490</f>
        <v>0.33022659531936893</v>
      </c>
      <c r="X39" s="803"/>
      <c r="Y39" s="622"/>
      <c r="Z39" s="621"/>
      <c r="AA39" s="621"/>
      <c r="AB39" s="621"/>
      <c r="AC39" s="622"/>
    </row>
    <row r="40" spans="1:29" ht="12.75">
      <c r="A40" s="620"/>
      <c r="B40" s="634"/>
      <c r="C40" s="634"/>
      <c r="D40" s="634"/>
      <c r="E40" s="634"/>
      <c r="F40" s="634"/>
      <c r="G40" s="634"/>
      <c r="H40" s="634"/>
      <c r="I40" s="807"/>
      <c r="J40" s="807"/>
      <c r="K40" s="807"/>
      <c r="L40" s="634"/>
      <c r="M40" s="634"/>
      <c r="N40" s="634"/>
      <c r="O40" s="634"/>
      <c r="P40" s="634"/>
      <c r="Q40" s="807"/>
      <c r="R40" s="807"/>
      <c r="S40" s="807"/>
      <c r="T40" s="807"/>
      <c r="U40" s="807"/>
      <c r="V40" s="807"/>
      <c r="W40" s="807"/>
      <c r="X40" s="807"/>
      <c r="Y40" s="635"/>
      <c r="Z40" s="621"/>
      <c r="AA40" s="621"/>
      <c r="AB40" s="621"/>
      <c r="AC40" s="622"/>
    </row>
    <row r="41" spans="1:29" ht="2.25" customHeight="1">
      <c r="A41" s="620"/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2"/>
    </row>
    <row r="42" spans="1:29" ht="339.75" customHeight="1">
      <c r="A42" s="636"/>
      <c r="B42" s="805"/>
      <c r="C42" s="805"/>
      <c r="D42" s="805"/>
      <c r="E42" s="805"/>
      <c r="F42" s="805"/>
      <c r="G42" s="805"/>
      <c r="H42" s="805"/>
      <c r="I42" s="805"/>
      <c r="J42" s="637"/>
      <c r="K42" s="805"/>
      <c r="L42" s="805"/>
      <c r="M42" s="805"/>
      <c r="N42" s="805"/>
      <c r="O42" s="805"/>
      <c r="P42" s="805"/>
      <c r="Q42" s="805"/>
      <c r="R42" s="805"/>
      <c r="S42" s="805"/>
      <c r="T42" s="805"/>
      <c r="U42" s="805"/>
      <c r="V42" s="805"/>
      <c r="W42" s="805"/>
      <c r="X42" s="805"/>
      <c r="Y42" s="805"/>
      <c r="Z42" s="805"/>
      <c r="AA42" s="637"/>
      <c r="AB42" s="637"/>
      <c r="AC42" s="635"/>
    </row>
  </sheetData>
  <mergeCells count="118">
    <mergeCell ref="B42:I42"/>
    <mergeCell ref="K42:Z42"/>
    <mergeCell ref="I40:K40"/>
    <mergeCell ref="Q40:S40"/>
    <mergeCell ref="T40:V40"/>
    <mergeCell ref="W40:X40"/>
    <mergeCell ref="I39:K39"/>
    <mergeCell ref="Q39:S39"/>
    <mergeCell ref="T39:V39"/>
    <mergeCell ref="W39:X39"/>
    <mergeCell ref="I38:K38"/>
    <mergeCell ref="Q38:S38"/>
    <mergeCell ref="T38:V38"/>
    <mergeCell ref="W38:X38"/>
    <mergeCell ref="I37:K37"/>
    <mergeCell ref="Q37:S37"/>
    <mergeCell ref="T37:V37"/>
    <mergeCell ref="W37:X37"/>
    <mergeCell ref="I36:K36"/>
    <mergeCell ref="Q36:S36"/>
    <mergeCell ref="T36:V36"/>
    <mergeCell ref="W36:X36"/>
    <mergeCell ref="I35:K35"/>
    <mergeCell ref="Q35:S35"/>
    <mergeCell ref="T35:V35"/>
    <mergeCell ref="W35:X35"/>
    <mergeCell ref="I34:K34"/>
    <mergeCell ref="Q34:S34"/>
    <mergeCell ref="T34:V34"/>
    <mergeCell ref="W34:X34"/>
    <mergeCell ref="I33:K33"/>
    <mergeCell ref="Q33:S33"/>
    <mergeCell ref="T33:V33"/>
    <mergeCell ref="W33:X33"/>
    <mergeCell ref="B28:Y28"/>
    <mergeCell ref="B29:Y29"/>
    <mergeCell ref="B30:Y30"/>
    <mergeCell ref="I32:K32"/>
    <mergeCell ref="Q32:S32"/>
    <mergeCell ref="T32:V32"/>
    <mergeCell ref="W32:X32"/>
    <mergeCell ref="I26:K26"/>
    <mergeCell ref="Q26:S26"/>
    <mergeCell ref="T26:V26"/>
    <mergeCell ref="W26:X26"/>
    <mergeCell ref="I25:K25"/>
    <mergeCell ref="Q25:S25"/>
    <mergeCell ref="T25:V25"/>
    <mergeCell ref="W25:X25"/>
    <mergeCell ref="I24:K24"/>
    <mergeCell ref="Q24:S24"/>
    <mergeCell ref="T24:V24"/>
    <mergeCell ref="W24:X24"/>
    <mergeCell ref="I23:K23"/>
    <mergeCell ref="Q23:S23"/>
    <mergeCell ref="T23:V23"/>
    <mergeCell ref="W23:X23"/>
    <mergeCell ref="I22:K22"/>
    <mergeCell ref="Q22:S22"/>
    <mergeCell ref="T22:V22"/>
    <mergeCell ref="W22:X22"/>
    <mergeCell ref="I21:K21"/>
    <mergeCell ref="Q21:S21"/>
    <mergeCell ref="T21:V21"/>
    <mergeCell ref="W21:X21"/>
    <mergeCell ref="I20:K20"/>
    <mergeCell ref="Q20:S20"/>
    <mergeCell ref="T20:V20"/>
    <mergeCell ref="W20:X20"/>
    <mergeCell ref="I19:K19"/>
    <mergeCell ref="Q19:S19"/>
    <mergeCell ref="T19:V19"/>
    <mergeCell ref="W19:X19"/>
    <mergeCell ref="I18:K18"/>
    <mergeCell ref="Q18:S18"/>
    <mergeCell ref="T18:V18"/>
    <mergeCell ref="W18:X18"/>
    <mergeCell ref="B11:AB11"/>
    <mergeCell ref="B13:Y13"/>
    <mergeCell ref="B15:Q16"/>
    <mergeCell ref="U15:Y15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4:AA4"/>
    <mergeCell ref="I5:K5"/>
    <mergeCell ref="Q5:R5"/>
    <mergeCell ref="S5:U5"/>
    <mergeCell ref="V5:W5"/>
    <mergeCell ref="X5:AA5"/>
    <mergeCell ref="I4:K4"/>
    <mergeCell ref="Q4:R4"/>
    <mergeCell ref="S4:U4"/>
    <mergeCell ref="V4:W4"/>
    <mergeCell ref="B1:Q1"/>
    <mergeCell ref="U1:Y1"/>
    <mergeCell ref="I3:K3"/>
    <mergeCell ref="Q3:R3"/>
    <mergeCell ref="S3:U3"/>
    <mergeCell ref="V3:W3"/>
    <mergeCell ref="X3:AA3"/>
  </mergeCells>
  <printOptions/>
  <pageMargins left="0" right="0" top="0" bottom="0" header="0.5" footer="0.5"/>
  <pageSetup firstPageNumber="4" useFirstPageNumber="1" horizontalDpi="600" verticalDpi="600" orientation="landscape" paperSize="9" scale="78" r:id="rId2"/>
  <headerFooter alignWithMargins="0">
    <oddFooter>&amp;C&amp;P</oddFooter>
  </headerFooter>
  <rowBreaks count="2" manualBreakCount="2">
    <brk id="13" max="255" man="1"/>
    <brk id="39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580"/>
  <sheetViews>
    <sheetView zoomScaleSheetLayoutView="70" workbookViewId="0" topLeftCell="A1">
      <selection activeCell="U580" sqref="U580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75390625" style="15" bestFit="1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794" t="s">
        <v>831</v>
      </c>
      <c r="B1" s="794"/>
      <c r="C1" s="794"/>
      <c r="D1" s="794"/>
      <c r="E1" s="794"/>
      <c r="F1" s="794"/>
      <c r="G1" s="794"/>
      <c r="I1" s="8"/>
    </row>
    <row r="2" spans="1:9" ht="14.25" customHeight="1">
      <c r="A2" s="298"/>
      <c r="B2" s="298"/>
      <c r="C2" s="298"/>
      <c r="D2" s="298"/>
      <c r="E2" s="298"/>
      <c r="F2" s="298"/>
      <c r="G2" s="298"/>
      <c r="I2" s="8"/>
    </row>
    <row r="3" ht="12.75" hidden="1">
      <c r="G3" s="23"/>
    </row>
    <row r="4" spans="1:7" ht="26.25" customHeight="1">
      <c r="A4" s="767" t="s">
        <v>982</v>
      </c>
      <c r="B4" s="768"/>
      <c r="C4" s="769"/>
      <c r="D4" s="44" t="s">
        <v>998</v>
      </c>
      <c r="E4" s="51" t="s">
        <v>999</v>
      </c>
      <c r="F4" s="5" t="s">
        <v>824</v>
      </c>
      <c r="G4" s="43" t="s">
        <v>1000</v>
      </c>
    </row>
    <row r="5" spans="1:256" s="28" customFormat="1" ht="15">
      <c r="A5" s="809" t="s">
        <v>970</v>
      </c>
      <c r="B5" s="810"/>
      <c r="C5" s="811"/>
      <c r="D5" s="290">
        <v>94350</v>
      </c>
      <c r="E5" s="290">
        <f>E51</f>
        <v>96348</v>
      </c>
      <c r="F5" s="290">
        <f>F51</f>
        <v>6192</v>
      </c>
      <c r="G5" s="311">
        <f aca="true" t="shared" si="0" ref="G5:G26">F5/E5*100</f>
        <v>6.42670320089675</v>
      </c>
      <c r="O5" s="69"/>
      <c r="P5" s="174"/>
      <c r="Q5" s="15"/>
      <c r="R5" s="15"/>
      <c r="S5" s="15"/>
      <c r="T5" s="134"/>
      <c r="U5" s="30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770" t="s">
        <v>62</v>
      </c>
      <c r="B6" s="771"/>
      <c r="C6" s="772"/>
      <c r="D6" s="290">
        <v>4175273</v>
      </c>
      <c r="E6" s="290">
        <f>E167</f>
        <v>4472015</v>
      </c>
      <c r="F6" s="290">
        <f>F167</f>
        <v>2207273</v>
      </c>
      <c r="G6" s="311">
        <f t="shared" si="0"/>
        <v>49.357459668628124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09" t="s">
        <v>971</v>
      </c>
      <c r="B7" s="810"/>
      <c r="C7" s="811"/>
      <c r="D7" s="290">
        <v>149638</v>
      </c>
      <c r="E7" s="290">
        <f>E216</f>
        <v>166795</v>
      </c>
      <c r="F7" s="290">
        <f>F216</f>
        <v>58981</v>
      </c>
      <c r="G7" s="311">
        <f t="shared" si="0"/>
        <v>35.36137174375731</v>
      </c>
      <c r="O7" s="69"/>
      <c r="P7" s="174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09" t="s">
        <v>972</v>
      </c>
      <c r="B8" s="810"/>
      <c r="C8" s="811"/>
      <c r="D8" s="290">
        <v>595070</v>
      </c>
      <c r="E8" s="290">
        <f>E256</f>
        <v>597277</v>
      </c>
      <c r="F8" s="290">
        <f>F256</f>
        <v>73853</v>
      </c>
      <c r="G8" s="311">
        <f t="shared" si="0"/>
        <v>12.364949596250986</v>
      </c>
      <c r="I8" s="69"/>
      <c r="O8" s="69"/>
      <c r="P8" s="174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09" t="s">
        <v>973</v>
      </c>
      <c r="B9" s="810"/>
      <c r="C9" s="811"/>
      <c r="D9" s="290">
        <v>10270</v>
      </c>
      <c r="E9" s="290">
        <f>E284</f>
        <v>12142</v>
      </c>
      <c r="F9" s="290">
        <f>F284</f>
        <v>4656</v>
      </c>
      <c r="G9" s="311">
        <f t="shared" si="0"/>
        <v>38.34623620490858</v>
      </c>
      <c r="O9" s="69"/>
      <c r="P9" s="175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09" t="s">
        <v>974</v>
      </c>
      <c r="B10" s="810"/>
      <c r="C10" s="811"/>
      <c r="D10" s="290">
        <v>8900</v>
      </c>
      <c r="E10" s="290">
        <f>E301</f>
        <v>8650</v>
      </c>
      <c r="F10" s="290">
        <f>F301</f>
        <v>242</v>
      </c>
      <c r="G10" s="311">
        <f>F10/E10*100</f>
        <v>2.7976878612716765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09" t="s">
        <v>559</v>
      </c>
      <c r="B11" s="810"/>
      <c r="C11" s="811"/>
      <c r="D11" s="290">
        <v>1644659</v>
      </c>
      <c r="E11" s="290">
        <f>E349</f>
        <v>1740804</v>
      </c>
      <c r="F11" s="290">
        <f>F349</f>
        <v>423176</v>
      </c>
      <c r="G11" s="311">
        <f t="shared" si="0"/>
        <v>24.309227230635962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09" t="s">
        <v>975</v>
      </c>
      <c r="B12" s="810"/>
      <c r="C12" s="811"/>
      <c r="D12" s="290">
        <v>84073</v>
      </c>
      <c r="E12" s="290">
        <f>E389</f>
        <v>96854</v>
      </c>
      <c r="F12" s="290">
        <f>F389</f>
        <v>68511</v>
      </c>
      <c r="G12" s="311">
        <f t="shared" si="0"/>
        <v>70.73636607677535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09" t="s">
        <v>976</v>
      </c>
      <c r="B13" s="810"/>
      <c r="C13" s="811"/>
      <c r="D13" s="290">
        <v>15220</v>
      </c>
      <c r="E13" s="290">
        <f>E414</f>
        <v>20666</v>
      </c>
      <c r="F13" s="290">
        <f>F414</f>
        <v>10763</v>
      </c>
      <c r="G13" s="311">
        <f t="shared" si="0"/>
        <v>52.08071228104132</v>
      </c>
      <c r="O13" s="69"/>
      <c r="P13" s="134"/>
      <c r="Q13" s="15"/>
      <c r="R13" s="15"/>
      <c r="S13" s="15"/>
      <c r="T13" s="134"/>
      <c r="U13" s="15"/>
      <c r="V13" s="15" t="s">
        <v>1015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09" t="s">
        <v>977</v>
      </c>
      <c r="B14" s="810"/>
      <c r="C14" s="811"/>
      <c r="D14" s="290">
        <v>52190</v>
      </c>
      <c r="E14" s="290">
        <f>E450</f>
        <v>53296</v>
      </c>
      <c r="F14" s="290">
        <f>F450</f>
        <v>10834</v>
      </c>
      <c r="G14" s="311">
        <f t="shared" si="0"/>
        <v>20.327979585709997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09" t="s">
        <v>978</v>
      </c>
      <c r="B15" s="810"/>
      <c r="C15" s="811"/>
      <c r="D15" s="290">
        <v>273379</v>
      </c>
      <c r="E15" s="290">
        <f>E472</f>
        <v>274588</v>
      </c>
      <c r="F15" s="290">
        <f>F472</f>
        <v>82124</v>
      </c>
      <c r="G15" s="311">
        <f>F15/E15*100</f>
        <v>29.90808046964907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09" t="s">
        <v>979</v>
      </c>
      <c r="B16" s="810"/>
      <c r="C16" s="811"/>
      <c r="D16" s="290">
        <v>119965</v>
      </c>
      <c r="E16" s="290">
        <f>E510</f>
        <v>133897</v>
      </c>
      <c r="F16" s="290">
        <f>F510</f>
        <v>9708</v>
      </c>
      <c r="G16" s="311">
        <f>F16/E16*100</f>
        <v>7.250349148972718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770" t="s">
        <v>1005</v>
      </c>
      <c r="B17" s="771"/>
      <c r="C17" s="772"/>
      <c r="D17" s="290">
        <v>445135</v>
      </c>
      <c r="E17" s="290">
        <f>E532</f>
        <v>528495</v>
      </c>
      <c r="F17" s="290">
        <f>F532</f>
        <v>49139</v>
      </c>
      <c r="G17" s="311">
        <f t="shared" si="0"/>
        <v>9.297911995383117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3" t="s">
        <v>152</v>
      </c>
      <c r="B18" s="264"/>
      <c r="C18" s="265"/>
      <c r="D18" s="290">
        <v>32482</v>
      </c>
      <c r="E18" s="290">
        <f>E550</f>
        <v>54131</v>
      </c>
      <c r="F18" s="290">
        <f>F550</f>
        <v>7238</v>
      </c>
      <c r="G18" s="311">
        <f>F18/E18*100</f>
        <v>13.371266002844951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1" t="s">
        <v>148</v>
      </c>
      <c r="B19" s="246"/>
      <c r="C19" s="242"/>
      <c r="D19" s="247">
        <f>SUM(D5:D18)</f>
        <v>7700604</v>
      </c>
      <c r="E19" s="491">
        <f>SUM(E5:E18)</f>
        <v>8255958</v>
      </c>
      <c r="F19" s="491">
        <f>SUM(F5:F18)</f>
        <v>3012690</v>
      </c>
      <c r="G19" s="96">
        <f t="shared" si="0"/>
        <v>36.491101335544585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09" t="s">
        <v>980</v>
      </c>
      <c r="B20" s="810"/>
      <c r="C20" s="811"/>
      <c r="D20" s="193">
        <f>D21+D22+D23</f>
        <v>150000</v>
      </c>
      <c r="E20" s="290">
        <f>E21+E22+E23</f>
        <v>102970.7</v>
      </c>
      <c r="F20" s="53" t="s">
        <v>123</v>
      </c>
      <c r="G20" s="53" t="s">
        <v>123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780" t="s">
        <v>555</v>
      </c>
      <c r="B21" s="781"/>
      <c r="C21" s="782"/>
      <c r="D21" s="194">
        <v>100000</v>
      </c>
      <c r="E21" s="743">
        <f>E555</f>
        <v>76130.7</v>
      </c>
      <c r="F21" s="311" t="s">
        <v>123</v>
      </c>
      <c r="G21" s="53" t="s">
        <v>123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780" t="s">
        <v>70</v>
      </c>
      <c r="B22" s="781"/>
      <c r="C22" s="782"/>
      <c r="D22" s="194">
        <v>40000</v>
      </c>
      <c r="E22" s="743">
        <f>E556</f>
        <v>18595</v>
      </c>
      <c r="F22" s="311" t="s">
        <v>123</v>
      </c>
      <c r="G22" s="53" t="s">
        <v>123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780" t="s">
        <v>118</v>
      </c>
      <c r="B23" s="781"/>
      <c r="C23" s="782"/>
      <c r="D23" s="194">
        <v>10000</v>
      </c>
      <c r="E23" s="743">
        <f>E557</f>
        <v>8245</v>
      </c>
      <c r="F23" s="311" t="s">
        <v>123</v>
      </c>
      <c r="G23" s="53" t="s">
        <v>123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785" t="s">
        <v>653</v>
      </c>
      <c r="B24" s="786"/>
      <c r="C24" s="787"/>
      <c r="D24" s="195">
        <v>0</v>
      </c>
      <c r="E24" s="537">
        <v>0</v>
      </c>
      <c r="F24" s="537">
        <v>6578</v>
      </c>
      <c r="G24" s="311">
        <v>0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783" t="s">
        <v>629</v>
      </c>
      <c r="B25" s="761"/>
      <c r="C25" s="762"/>
      <c r="D25" s="195">
        <f>D574</f>
        <v>1460</v>
      </c>
      <c r="E25" s="537">
        <f>E574</f>
        <v>3795</v>
      </c>
      <c r="F25" s="537">
        <f>F574</f>
        <v>3795</v>
      </c>
      <c r="G25" s="311">
        <f>F25/E25*100</f>
        <v>100</v>
      </c>
      <c r="O25" s="69"/>
      <c r="P25" s="15"/>
      <c r="Q25" s="15"/>
      <c r="R25" s="13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764" t="s">
        <v>981</v>
      </c>
      <c r="B26" s="765"/>
      <c r="C26" s="766"/>
      <c r="D26" s="95">
        <f>D19+D20+D25</f>
        <v>7852064</v>
      </c>
      <c r="E26" s="95">
        <f>E19+E20+E25</f>
        <v>8362723.7</v>
      </c>
      <c r="F26" s="95">
        <f>F19+F24+F25</f>
        <v>3023063</v>
      </c>
      <c r="G26" s="96">
        <f t="shared" si="0"/>
        <v>36.14926318802091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4.25" customHeight="1">
      <c r="G27" s="15"/>
    </row>
    <row r="28" spans="1:256" s="28" customFormat="1" ht="15.75">
      <c r="A28" s="64" t="s">
        <v>30</v>
      </c>
      <c r="D28" s="69"/>
      <c r="E28" s="69"/>
      <c r="F28" s="69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3.5" customHeight="1">
      <c r="A29" s="64"/>
      <c r="G29" s="401"/>
    </row>
    <row r="30" spans="1:5" ht="14.25" customHeight="1">
      <c r="A30" s="774" t="s">
        <v>958</v>
      </c>
      <c r="B30" s="774"/>
      <c r="E30" s="69"/>
    </row>
    <row r="31" spans="1:5" ht="12" customHeight="1">
      <c r="A31" s="457"/>
      <c r="B31" s="457"/>
      <c r="E31" s="69"/>
    </row>
    <row r="32" spans="1:15" ht="24" customHeight="1">
      <c r="A32" s="7" t="s">
        <v>865</v>
      </c>
      <c r="B32" s="7" t="s">
        <v>867</v>
      </c>
      <c r="C32" s="5" t="s">
        <v>868</v>
      </c>
      <c r="D32" s="44" t="s">
        <v>998</v>
      </c>
      <c r="E32" s="51" t="s">
        <v>999</v>
      </c>
      <c r="F32" s="5" t="s">
        <v>824</v>
      </c>
      <c r="G32" s="43" t="s">
        <v>1000</v>
      </c>
      <c r="O32" s="69"/>
    </row>
    <row r="33" spans="1:15" ht="15" customHeight="1">
      <c r="A33" s="317" t="s">
        <v>724</v>
      </c>
      <c r="B33" s="318">
        <v>1019</v>
      </c>
      <c r="C33" s="319" t="s">
        <v>488</v>
      </c>
      <c r="D33" s="320">
        <v>100</v>
      </c>
      <c r="E33" s="321">
        <v>100</v>
      </c>
      <c r="F33" s="321">
        <v>25</v>
      </c>
      <c r="G33" s="400">
        <f aca="true" t="shared" si="1" ref="G33:G41">F33/E33*100</f>
        <v>25</v>
      </c>
      <c r="O33" s="69"/>
    </row>
    <row r="34" spans="1:15" ht="15" customHeight="1">
      <c r="A34" s="317" t="s">
        <v>724</v>
      </c>
      <c r="B34" s="318">
        <v>1039</v>
      </c>
      <c r="C34" s="319" t="s">
        <v>529</v>
      </c>
      <c r="D34" s="320">
        <v>300</v>
      </c>
      <c r="E34" s="321">
        <v>300</v>
      </c>
      <c r="F34" s="321">
        <v>5</v>
      </c>
      <c r="G34" s="396">
        <f t="shared" si="1"/>
        <v>1.6666666666666667</v>
      </c>
      <c r="O34" s="69"/>
    </row>
    <row r="35" spans="1:15" ht="14.25" customHeight="1">
      <c r="A35" s="317" t="s">
        <v>724</v>
      </c>
      <c r="B35" s="318">
        <v>2399</v>
      </c>
      <c r="C35" s="319" t="s">
        <v>531</v>
      </c>
      <c r="D35" s="320">
        <v>300</v>
      </c>
      <c r="E35" s="321">
        <v>300</v>
      </c>
      <c r="F35" s="321">
        <v>60</v>
      </c>
      <c r="G35" s="396">
        <f t="shared" si="1"/>
        <v>20</v>
      </c>
      <c r="O35" s="69"/>
    </row>
    <row r="36" spans="1:15" ht="15" customHeight="1">
      <c r="A36" s="317" t="s">
        <v>724</v>
      </c>
      <c r="B36" s="351" t="s">
        <v>774</v>
      </c>
      <c r="C36" s="357" t="s">
        <v>485</v>
      </c>
      <c r="D36" s="321">
        <f>D37+D38+D39</f>
        <v>25000</v>
      </c>
      <c r="E36" s="321">
        <f>E37+E38+E39</f>
        <v>25000</v>
      </c>
      <c r="F36" s="321">
        <f>F37+F38+F39</f>
        <v>3012</v>
      </c>
      <c r="G36" s="396">
        <f t="shared" si="1"/>
        <v>12.048</v>
      </c>
      <c r="O36" s="69"/>
    </row>
    <row r="37" spans="1:15" ht="14.25" customHeight="1">
      <c r="A37" s="317"/>
      <c r="B37" s="352" t="s">
        <v>484</v>
      </c>
      <c r="C37" s="354" t="s">
        <v>775</v>
      </c>
      <c r="D37" s="371">
        <v>19000</v>
      </c>
      <c r="E37" s="372">
        <v>19000</v>
      </c>
      <c r="F37" s="354">
        <v>2221</v>
      </c>
      <c r="G37" s="382">
        <f t="shared" si="1"/>
        <v>11.689473684210526</v>
      </c>
      <c r="O37" s="69"/>
    </row>
    <row r="38" spans="1:15" ht="15" customHeight="1">
      <c r="A38" s="317"/>
      <c r="B38" s="353" t="s">
        <v>486</v>
      </c>
      <c r="C38" s="355" t="s">
        <v>776</v>
      </c>
      <c r="D38" s="371">
        <v>4500</v>
      </c>
      <c r="E38" s="372">
        <v>4500</v>
      </c>
      <c r="F38" s="354">
        <v>755</v>
      </c>
      <c r="G38" s="382">
        <f t="shared" si="1"/>
        <v>16.77777777777778</v>
      </c>
      <c r="O38" s="69"/>
    </row>
    <row r="39" spans="1:256" s="28" customFormat="1" ht="14.25" customHeight="1">
      <c r="A39" s="317"/>
      <c r="B39" s="353" t="s">
        <v>487</v>
      </c>
      <c r="C39" s="356" t="s">
        <v>777</v>
      </c>
      <c r="D39" s="373">
        <v>1500</v>
      </c>
      <c r="E39" s="385">
        <v>1500</v>
      </c>
      <c r="F39" s="744">
        <v>36</v>
      </c>
      <c r="G39" s="382">
        <f t="shared" si="1"/>
        <v>2.4</v>
      </c>
      <c r="O39" s="69"/>
      <c r="P39" s="15"/>
      <c r="Q39" s="15"/>
      <c r="R39" s="15"/>
      <c r="S39" s="15"/>
      <c r="T39" s="15"/>
      <c r="U39" s="134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5.5" customHeight="1">
      <c r="A40" s="130" t="s">
        <v>724</v>
      </c>
      <c r="B40" s="127">
        <v>1019</v>
      </c>
      <c r="C40" s="346" t="s">
        <v>906</v>
      </c>
      <c r="D40" s="157">
        <v>900</v>
      </c>
      <c r="E40" s="300">
        <v>900</v>
      </c>
      <c r="F40" s="300">
        <v>0</v>
      </c>
      <c r="G40" s="158">
        <f t="shared" si="1"/>
        <v>0</v>
      </c>
      <c r="O40" s="69"/>
      <c r="P40" s="15"/>
      <c r="Q40" s="15"/>
      <c r="R40" s="15"/>
      <c r="S40" s="15"/>
      <c r="T40" s="15"/>
      <c r="U40" s="1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12.75">
      <c r="A41" s="327"/>
      <c r="B41" s="323"/>
      <c r="C41" s="324" t="s">
        <v>124</v>
      </c>
      <c r="D41" s="325">
        <f>SUM(D33:D40)-D36</f>
        <v>26600</v>
      </c>
      <c r="E41" s="325">
        <f>SUM(E33:E40)-E36</f>
        <v>26600</v>
      </c>
      <c r="F41" s="375">
        <f>SUM(F33:F40)-F36</f>
        <v>3102</v>
      </c>
      <c r="G41" s="326">
        <f t="shared" si="1"/>
        <v>11.661654135338347</v>
      </c>
      <c r="O41" s="69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" customHeight="1">
      <c r="A42" s="16"/>
      <c r="B42" s="59"/>
      <c r="C42" s="161"/>
      <c r="D42" s="162"/>
      <c r="E42" s="62"/>
      <c r="F42" s="299"/>
      <c r="G42" s="164"/>
      <c r="O42" s="6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3.5" customHeight="1">
      <c r="A43" s="774" t="s">
        <v>55</v>
      </c>
      <c r="B43" s="774"/>
      <c r="C43" s="774"/>
      <c r="D43" s="16"/>
      <c r="E43" s="59"/>
      <c r="F43" s="444"/>
      <c r="G43" s="162"/>
      <c r="H43" s="62"/>
      <c r="I43" s="163"/>
      <c r="J43" s="164"/>
      <c r="R43" s="69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1.25" customHeight="1">
      <c r="A44" s="457"/>
      <c r="B44" s="457"/>
      <c r="C44" s="457"/>
      <c r="D44" s="16"/>
      <c r="E44" s="59"/>
      <c r="F44" s="444"/>
      <c r="G44" s="162"/>
      <c r="H44" s="62"/>
      <c r="I44" s="163"/>
      <c r="J44" s="164"/>
      <c r="R44" s="6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26.25" customHeight="1">
      <c r="A45" s="7" t="s">
        <v>865</v>
      </c>
      <c r="B45" s="7" t="s">
        <v>867</v>
      </c>
      <c r="C45" s="5" t="s">
        <v>868</v>
      </c>
      <c r="D45" s="44" t="s">
        <v>998</v>
      </c>
      <c r="E45" s="51" t="s">
        <v>999</v>
      </c>
      <c r="F45" s="5" t="s">
        <v>824</v>
      </c>
      <c r="G45" s="43" t="s">
        <v>1000</v>
      </c>
      <c r="O45" s="69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40.5" customHeight="1">
      <c r="A46" s="130" t="s">
        <v>724</v>
      </c>
      <c r="B46" s="127">
        <v>2310</v>
      </c>
      <c r="C46" s="346" t="s">
        <v>911</v>
      </c>
      <c r="D46" s="157">
        <v>20000</v>
      </c>
      <c r="E46" s="300">
        <v>20000</v>
      </c>
      <c r="F46" s="300">
        <v>0</v>
      </c>
      <c r="G46" s="158">
        <f>F46/E46*100</f>
        <v>0</v>
      </c>
      <c r="O46" s="69"/>
      <c r="P46" s="15"/>
      <c r="Q46" s="15"/>
      <c r="R46" s="15"/>
      <c r="S46" s="15"/>
      <c r="T46" s="13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72" customFormat="1" ht="27.75" customHeight="1">
      <c r="A47" s="130" t="s">
        <v>724</v>
      </c>
      <c r="B47" s="127">
        <v>2321</v>
      </c>
      <c r="C47" s="118" t="s">
        <v>934</v>
      </c>
      <c r="D47" s="157">
        <v>46700</v>
      </c>
      <c r="E47" s="300">
        <v>48698</v>
      </c>
      <c r="F47" s="300">
        <v>3090</v>
      </c>
      <c r="G47" s="158">
        <f>F47/E47*100</f>
        <v>6.345229783564006</v>
      </c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</row>
    <row r="48" spans="1:256" s="28" customFormat="1" ht="39.75" customHeight="1">
      <c r="A48" s="130" t="s">
        <v>724</v>
      </c>
      <c r="B48" s="127">
        <v>2399</v>
      </c>
      <c r="C48" s="434" t="s">
        <v>912</v>
      </c>
      <c r="D48" s="157">
        <v>1050</v>
      </c>
      <c r="E48" s="300">
        <v>1050</v>
      </c>
      <c r="F48" s="300">
        <v>0</v>
      </c>
      <c r="G48" s="158">
        <f>F48/E48*100</f>
        <v>0</v>
      </c>
      <c r="O48" s="69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12.75">
      <c r="A49" s="180"/>
      <c r="B49" s="197"/>
      <c r="C49" s="196" t="s">
        <v>125</v>
      </c>
      <c r="D49" s="181">
        <f>SUM(D46:D48)</f>
        <v>67750</v>
      </c>
      <c r="E49" s="181">
        <f>SUM(E46:E48)</f>
        <v>69748</v>
      </c>
      <c r="F49" s="291">
        <f>SUM(F46:F48)</f>
        <v>3090</v>
      </c>
      <c r="G49" s="104">
        <f>F49/E49*100</f>
        <v>4.430234558697023</v>
      </c>
      <c r="O49" s="6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7.5" customHeight="1">
      <c r="A50" s="16"/>
      <c r="B50" s="59"/>
      <c r="C50" s="184"/>
      <c r="D50" s="185"/>
      <c r="E50" s="186"/>
      <c r="F50" s="187"/>
      <c r="G50" s="188"/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89"/>
      <c r="B51" s="199"/>
      <c r="C51" s="198" t="s">
        <v>126</v>
      </c>
      <c r="D51" s="190">
        <f>D41+D49</f>
        <v>94350</v>
      </c>
      <c r="E51" s="191">
        <f>E41+E49</f>
        <v>96348</v>
      </c>
      <c r="F51" s="192">
        <f>F41+F49</f>
        <v>6192</v>
      </c>
      <c r="G51" s="10">
        <f>F51/E51*100</f>
        <v>6.42670320089675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0.5" customHeight="1">
      <c r="A52" s="16"/>
      <c r="B52" s="59"/>
      <c r="C52" s="184"/>
      <c r="D52" s="185"/>
      <c r="E52" s="186"/>
      <c r="F52" s="187"/>
      <c r="G52" s="188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7" ht="15.75">
      <c r="A53" s="64" t="s">
        <v>65</v>
      </c>
      <c r="B53" s="28"/>
      <c r="C53" s="28"/>
      <c r="D53" s="69"/>
      <c r="E53" s="69"/>
      <c r="G53" s="28"/>
    </row>
    <row r="54" spans="1:256" s="105" customFormat="1" ht="7.5" customHeight="1">
      <c r="A54" s="64"/>
      <c r="B54" s="28"/>
      <c r="C54" s="28"/>
      <c r="D54" s="69"/>
      <c r="E54" s="69"/>
      <c r="F54" s="69"/>
      <c r="G54" s="28"/>
      <c r="H54" s="28"/>
      <c r="I54" s="28"/>
      <c r="J54" s="28"/>
      <c r="K54" s="28"/>
      <c r="L54" s="28"/>
      <c r="M54" s="28"/>
      <c r="N54" s="28"/>
      <c r="O54" s="69" t="s">
        <v>41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05" customFormat="1" ht="12.75" customHeight="1">
      <c r="A55" s="763" t="s">
        <v>958</v>
      </c>
      <c r="B55" s="763"/>
      <c r="C55" s="28"/>
      <c r="D55" s="69"/>
      <c r="E55" s="69"/>
      <c r="F55" s="69"/>
      <c r="G55" s="28"/>
      <c r="H55" s="28"/>
      <c r="I55" s="28"/>
      <c r="J55" s="28"/>
      <c r="K55" s="28"/>
      <c r="L55" s="28"/>
      <c r="M55" s="28"/>
      <c r="N55" s="28"/>
      <c r="O55" s="69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5" customFormat="1" ht="11.25" customHeight="1">
      <c r="A56" s="109" t="s">
        <v>569</v>
      </c>
      <c r="B56" s="28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6.75" customHeight="1">
      <c r="A57" s="109"/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25.5" customHeight="1">
      <c r="A58" s="7" t="s">
        <v>865</v>
      </c>
      <c r="B58" s="7" t="s">
        <v>867</v>
      </c>
      <c r="C58" s="5" t="s">
        <v>868</v>
      </c>
      <c r="D58" s="44" t="s">
        <v>998</v>
      </c>
      <c r="E58" s="51" t="s">
        <v>999</v>
      </c>
      <c r="F58" s="5" t="s">
        <v>824</v>
      </c>
      <c r="G58" s="43" t="s">
        <v>1000</v>
      </c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12.75">
      <c r="A59" s="815" t="s">
        <v>725</v>
      </c>
      <c r="B59" s="41">
        <v>3114</v>
      </c>
      <c r="C59" s="32" t="s">
        <v>893</v>
      </c>
      <c r="D59" s="149">
        <v>15882</v>
      </c>
      <c r="E59" s="149">
        <v>15882</v>
      </c>
      <c r="F59" s="745">
        <v>5294</v>
      </c>
      <c r="G59" s="150">
        <f aca="true" t="shared" si="2" ref="G59:G70">F59/E59*100</f>
        <v>33.33333333333333</v>
      </c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12.75" customHeight="1">
      <c r="A60" s="815"/>
      <c r="B60" s="41">
        <v>3121</v>
      </c>
      <c r="C60" s="32" t="s">
        <v>894</v>
      </c>
      <c r="D60" s="151">
        <v>57346</v>
      </c>
      <c r="E60" s="151">
        <v>57364</v>
      </c>
      <c r="F60" s="745">
        <v>19133</v>
      </c>
      <c r="G60" s="150">
        <f t="shared" si="2"/>
        <v>33.35367129209958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>
      <c r="A61" s="815"/>
      <c r="B61" s="41">
        <v>3122</v>
      </c>
      <c r="C61" s="32" t="s">
        <v>895</v>
      </c>
      <c r="D61" s="151">
        <v>106102</v>
      </c>
      <c r="E61" s="151">
        <v>106102</v>
      </c>
      <c r="F61" s="745">
        <v>35368</v>
      </c>
      <c r="G61" s="150">
        <f t="shared" si="2"/>
        <v>33.33396165953516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3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815"/>
      <c r="B62" s="41">
        <v>3123</v>
      </c>
      <c r="C62" s="32" t="s">
        <v>952</v>
      </c>
      <c r="D62" s="149">
        <v>127767</v>
      </c>
      <c r="E62" s="149">
        <v>127976</v>
      </c>
      <c r="F62" s="745">
        <v>42900</v>
      </c>
      <c r="G62" s="150">
        <f t="shared" si="2"/>
        <v>33.52191035819216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24.75" customHeight="1">
      <c r="A63" s="815"/>
      <c r="B63" s="127">
        <v>3124</v>
      </c>
      <c r="C63" s="328" t="s">
        <v>459</v>
      </c>
      <c r="D63" s="157">
        <v>3614</v>
      </c>
      <c r="E63" s="157">
        <v>3614</v>
      </c>
      <c r="F63" s="300">
        <v>1205</v>
      </c>
      <c r="G63" s="158">
        <f t="shared" si="2"/>
        <v>33.342556723851686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24" customHeight="1">
      <c r="A64" s="815"/>
      <c r="B64" s="127">
        <v>3125</v>
      </c>
      <c r="C64" s="328" t="s">
        <v>460</v>
      </c>
      <c r="D64" s="157">
        <v>1820</v>
      </c>
      <c r="E64" s="157">
        <v>1820</v>
      </c>
      <c r="F64" s="300">
        <v>910</v>
      </c>
      <c r="G64" s="158">
        <f t="shared" si="2"/>
        <v>50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12.75">
      <c r="A65" s="815"/>
      <c r="B65" s="117">
        <v>3146</v>
      </c>
      <c r="C65" s="118" t="s">
        <v>1016</v>
      </c>
      <c r="D65" s="151">
        <v>4342</v>
      </c>
      <c r="E65" s="151">
        <v>4342</v>
      </c>
      <c r="F65" s="746">
        <v>1448</v>
      </c>
      <c r="G65" s="152">
        <f t="shared" si="2"/>
        <v>33.348687240902805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12.75">
      <c r="A66" s="815"/>
      <c r="B66" s="41">
        <v>3147</v>
      </c>
      <c r="C66" s="32" t="s">
        <v>461</v>
      </c>
      <c r="D66" s="151">
        <v>3771</v>
      </c>
      <c r="E66" s="151">
        <v>3771</v>
      </c>
      <c r="F66" s="746">
        <v>1257</v>
      </c>
      <c r="G66" s="152">
        <f t="shared" si="2"/>
        <v>33.33333333333333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15"/>
      <c r="B67" s="41">
        <v>3299</v>
      </c>
      <c r="C67" s="32" t="s">
        <v>462</v>
      </c>
      <c r="D67" s="151">
        <v>5000</v>
      </c>
      <c r="E67" s="151">
        <v>5010</v>
      </c>
      <c r="F67" s="746">
        <v>1667</v>
      </c>
      <c r="G67" s="152">
        <f t="shared" si="2"/>
        <v>33.27345309381238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18" ht="12.75">
      <c r="A68" s="815"/>
      <c r="B68" s="41">
        <v>3421</v>
      </c>
      <c r="C68" s="32" t="s">
        <v>955</v>
      </c>
      <c r="D68" s="206">
        <v>5703</v>
      </c>
      <c r="E68" s="206">
        <v>5703</v>
      </c>
      <c r="F68" s="745">
        <v>1901</v>
      </c>
      <c r="G68" s="150">
        <f t="shared" si="2"/>
        <v>33.33333333333333</v>
      </c>
      <c r="R68" s="15" t="s">
        <v>1015</v>
      </c>
    </row>
    <row r="69" spans="1:256" s="105" customFormat="1" ht="12.75">
      <c r="A69" s="815"/>
      <c r="B69" s="41">
        <v>4322</v>
      </c>
      <c r="C69" s="32" t="s">
        <v>956</v>
      </c>
      <c r="D69" s="206">
        <v>23053</v>
      </c>
      <c r="E69" s="206">
        <v>23053</v>
      </c>
      <c r="F69" s="745">
        <v>7686</v>
      </c>
      <c r="G69" s="150">
        <f t="shared" si="2"/>
        <v>33.340563050362206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05" customFormat="1" ht="11.25" customHeight="1">
      <c r="A70" s="790" t="s">
        <v>957</v>
      </c>
      <c r="B70" s="789"/>
      <c r="C70" s="784"/>
      <c r="D70" s="224">
        <f>SUM(D59:D69)</f>
        <v>354400</v>
      </c>
      <c r="E70" s="224">
        <f>SUM(E59:E69)</f>
        <v>354637</v>
      </c>
      <c r="F70" s="294">
        <f>SUM(F59:F69)</f>
        <v>118769</v>
      </c>
      <c r="G70" s="104">
        <f t="shared" si="2"/>
        <v>33.490301350394915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5" customFormat="1" ht="9" customHeight="1">
      <c r="A71" s="36"/>
      <c r="B71" s="36"/>
      <c r="C71" s="36"/>
      <c r="D71" s="45"/>
      <c r="E71" s="37"/>
      <c r="F71" s="37"/>
      <c r="G71" s="29"/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12.75">
      <c r="A72" s="108" t="s">
        <v>570</v>
      </c>
      <c r="B72" s="16"/>
      <c r="C72" s="17"/>
      <c r="D72" s="46"/>
      <c r="E72" s="18"/>
      <c r="F72" s="69"/>
      <c r="G72" s="28"/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8.25" customHeight="1">
      <c r="A73" s="108"/>
      <c r="B73" s="16"/>
      <c r="C73" s="17"/>
      <c r="D73" s="46"/>
      <c r="E73" s="18"/>
      <c r="F73" s="69"/>
      <c r="G73" s="28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27" customHeight="1">
      <c r="A74" s="7" t="s">
        <v>865</v>
      </c>
      <c r="B74" s="7" t="s">
        <v>867</v>
      </c>
      <c r="C74" s="5" t="s">
        <v>868</v>
      </c>
      <c r="D74" s="44" t="s">
        <v>998</v>
      </c>
      <c r="E74" s="51" t="s">
        <v>999</v>
      </c>
      <c r="F74" s="5" t="s">
        <v>824</v>
      </c>
      <c r="G74" s="43" t="s">
        <v>1000</v>
      </c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12.75">
      <c r="A75" s="814" t="s">
        <v>725</v>
      </c>
      <c r="B75" s="119">
        <v>3111</v>
      </c>
      <c r="C75" s="120" t="s">
        <v>990</v>
      </c>
      <c r="D75" s="153">
        <v>0</v>
      </c>
      <c r="E75" s="153">
        <v>376401</v>
      </c>
      <c r="F75" s="747">
        <v>188238</v>
      </c>
      <c r="G75" s="158">
        <f aca="true" t="shared" si="3" ref="G75:G90">F75/E75*100</f>
        <v>50.00996277905744</v>
      </c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12.75">
      <c r="A76" s="815"/>
      <c r="B76" s="41">
        <v>3112</v>
      </c>
      <c r="C76" s="32" t="s">
        <v>892</v>
      </c>
      <c r="D76" s="153">
        <v>0</v>
      </c>
      <c r="E76" s="153">
        <v>1630</v>
      </c>
      <c r="F76" s="281">
        <v>815</v>
      </c>
      <c r="G76" s="158">
        <f t="shared" si="3"/>
        <v>50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15"/>
      <c r="B77" s="41">
        <v>3113</v>
      </c>
      <c r="C77" s="32" t="s">
        <v>997</v>
      </c>
      <c r="D77" s="153">
        <v>0</v>
      </c>
      <c r="E77" s="153">
        <v>1530075</v>
      </c>
      <c r="F77" s="281">
        <v>765038</v>
      </c>
      <c r="G77" s="158">
        <f t="shared" si="3"/>
        <v>50.0000326781367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15"/>
      <c r="B78" s="41">
        <v>3114</v>
      </c>
      <c r="C78" s="32" t="s">
        <v>893</v>
      </c>
      <c r="D78" s="153">
        <v>0</v>
      </c>
      <c r="E78" s="153">
        <v>117960</v>
      </c>
      <c r="F78" s="281">
        <v>58980</v>
      </c>
      <c r="G78" s="158">
        <f t="shared" si="3"/>
        <v>50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15"/>
      <c r="B79" s="41">
        <v>3117</v>
      </c>
      <c r="C79" s="32" t="s">
        <v>170</v>
      </c>
      <c r="D79" s="153">
        <v>0</v>
      </c>
      <c r="E79" s="153">
        <v>256032</v>
      </c>
      <c r="F79" s="281">
        <v>128016</v>
      </c>
      <c r="G79" s="158">
        <f t="shared" si="3"/>
        <v>50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15"/>
      <c r="B80" s="41">
        <v>3121</v>
      </c>
      <c r="C80" s="32" t="s">
        <v>894</v>
      </c>
      <c r="D80" s="153">
        <v>0</v>
      </c>
      <c r="E80" s="153">
        <v>258146</v>
      </c>
      <c r="F80" s="281">
        <v>129073</v>
      </c>
      <c r="G80" s="158">
        <f t="shared" si="3"/>
        <v>50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15"/>
      <c r="B81" s="41">
        <v>3122</v>
      </c>
      <c r="C81" s="32" t="s">
        <v>895</v>
      </c>
      <c r="D81" s="153">
        <v>0</v>
      </c>
      <c r="E81" s="153">
        <v>413078</v>
      </c>
      <c r="F81" s="281">
        <v>206539</v>
      </c>
      <c r="G81" s="158">
        <f t="shared" si="3"/>
        <v>50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15"/>
      <c r="B82" s="41">
        <v>3123</v>
      </c>
      <c r="C82" s="32" t="s">
        <v>952</v>
      </c>
      <c r="D82" s="153">
        <v>0</v>
      </c>
      <c r="E82" s="153">
        <v>455507</v>
      </c>
      <c r="F82" s="281">
        <v>227754</v>
      </c>
      <c r="G82" s="158">
        <f t="shared" si="3"/>
        <v>50.000109767797206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24" customHeight="1">
      <c r="A83" s="815"/>
      <c r="B83" s="127">
        <v>3124</v>
      </c>
      <c r="C83" s="328" t="s">
        <v>459</v>
      </c>
      <c r="D83" s="157">
        <v>0</v>
      </c>
      <c r="E83" s="300">
        <v>15618</v>
      </c>
      <c r="F83" s="300">
        <v>7809</v>
      </c>
      <c r="G83" s="158">
        <f t="shared" si="3"/>
        <v>50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815"/>
      <c r="B84" s="41">
        <v>3141</v>
      </c>
      <c r="C84" s="32" t="s">
        <v>1007</v>
      </c>
      <c r="D84" s="153">
        <v>0</v>
      </c>
      <c r="E84" s="153">
        <v>12765</v>
      </c>
      <c r="F84" s="281">
        <v>6382</v>
      </c>
      <c r="G84" s="158">
        <f t="shared" si="3"/>
        <v>49.9960830395613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25.5">
      <c r="A85" s="815"/>
      <c r="B85" s="127">
        <v>3146</v>
      </c>
      <c r="C85" s="118" t="s">
        <v>1017</v>
      </c>
      <c r="D85" s="157">
        <v>0</v>
      </c>
      <c r="E85" s="300">
        <v>18230</v>
      </c>
      <c r="F85" s="300">
        <v>9115</v>
      </c>
      <c r="G85" s="158">
        <f t="shared" si="3"/>
        <v>50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12.75">
      <c r="A86" s="815"/>
      <c r="B86" s="127">
        <v>3147</v>
      </c>
      <c r="C86" s="32" t="s">
        <v>461</v>
      </c>
      <c r="D86" s="153">
        <v>0</v>
      </c>
      <c r="E86" s="153">
        <v>9365</v>
      </c>
      <c r="F86" s="275">
        <v>4682</v>
      </c>
      <c r="G86" s="158">
        <f t="shared" si="3"/>
        <v>49.99466097170315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815"/>
      <c r="B87" s="41">
        <v>3231</v>
      </c>
      <c r="C87" s="32" t="s">
        <v>954</v>
      </c>
      <c r="D87" s="153">
        <v>0</v>
      </c>
      <c r="E87" s="153">
        <v>147844</v>
      </c>
      <c r="F87" s="281">
        <v>73922</v>
      </c>
      <c r="G87" s="158">
        <f t="shared" si="3"/>
        <v>50</v>
      </c>
    </row>
    <row r="88" spans="1:7" ht="12.75">
      <c r="A88" s="815"/>
      <c r="B88" s="41">
        <v>3299</v>
      </c>
      <c r="C88" s="32" t="s">
        <v>462</v>
      </c>
      <c r="D88" s="153">
        <v>3772078</v>
      </c>
      <c r="E88" s="153">
        <v>40229</v>
      </c>
      <c r="F88" s="281"/>
      <c r="G88" s="158">
        <f t="shared" si="3"/>
        <v>0</v>
      </c>
    </row>
    <row r="89" spans="1:7" ht="12.75">
      <c r="A89" s="815"/>
      <c r="B89" s="41">
        <v>3421</v>
      </c>
      <c r="C89" s="32" t="s">
        <v>955</v>
      </c>
      <c r="D89" s="153">
        <v>0</v>
      </c>
      <c r="E89" s="153">
        <v>32221</v>
      </c>
      <c r="F89" s="281">
        <v>16110</v>
      </c>
      <c r="G89" s="158">
        <f t="shared" si="3"/>
        <v>49.99844821700133</v>
      </c>
    </row>
    <row r="90" spans="1:20" ht="12.75">
      <c r="A90" s="815"/>
      <c r="B90" s="41">
        <v>4322</v>
      </c>
      <c r="C90" s="32" t="s">
        <v>956</v>
      </c>
      <c r="D90" s="153">
        <v>0</v>
      </c>
      <c r="E90" s="153">
        <v>51679</v>
      </c>
      <c r="F90" s="281">
        <v>25840</v>
      </c>
      <c r="G90" s="158">
        <f t="shared" si="3"/>
        <v>50.000967510981255</v>
      </c>
      <c r="T90" s="134"/>
    </row>
    <row r="91" spans="1:7" ht="12.75">
      <c r="A91" s="816" t="s">
        <v>994</v>
      </c>
      <c r="B91" s="817"/>
      <c r="C91" s="818"/>
      <c r="D91" s="225">
        <f>SUM(D75:D90)</f>
        <v>3772078</v>
      </c>
      <c r="E91" s="125">
        <f>SUM(E75:E90)</f>
        <v>3736780</v>
      </c>
      <c r="F91" s="405">
        <f>SUM(F75:F90)</f>
        <v>1848313</v>
      </c>
      <c r="G91" s="104">
        <f>F91/E91*100</f>
        <v>49.46271923955919</v>
      </c>
    </row>
    <row r="92" spans="1:256" s="105" customFormat="1" ht="8.25" customHeight="1">
      <c r="A92" s="813"/>
      <c r="B92" s="813"/>
      <c r="C92" s="813"/>
      <c r="D92" s="813"/>
      <c r="E92" s="813"/>
      <c r="F92" s="813"/>
      <c r="G92" s="813"/>
      <c r="H92" s="28"/>
      <c r="I92" s="28"/>
      <c r="J92" s="28"/>
      <c r="K92" s="28"/>
      <c r="L92" s="28"/>
      <c r="M92" s="28"/>
      <c r="N92" s="28"/>
      <c r="O92" s="69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05" customFormat="1" ht="12.75">
      <c r="A93" s="757" t="s">
        <v>621</v>
      </c>
      <c r="B93" s="757"/>
      <c r="C93" s="757"/>
      <c r="D93" s="757"/>
      <c r="E93" s="757"/>
      <c r="F93" s="757"/>
      <c r="G93" s="757"/>
      <c r="H93" s="28"/>
      <c r="I93" s="28"/>
      <c r="J93" s="28"/>
      <c r="K93" s="28"/>
      <c r="L93" s="28"/>
      <c r="M93" s="28"/>
      <c r="N93" s="28"/>
      <c r="O93" s="6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5" customFormat="1" ht="9" customHeight="1">
      <c r="A94" s="462"/>
      <c r="B94" s="462"/>
      <c r="C94" s="462"/>
      <c r="D94" s="462"/>
      <c r="E94" s="462"/>
      <c r="F94" s="462"/>
      <c r="G94" s="462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26.25" customHeight="1">
      <c r="A95" s="7" t="s">
        <v>865</v>
      </c>
      <c r="B95" s="7" t="s">
        <v>867</v>
      </c>
      <c r="C95" s="5" t="s">
        <v>868</v>
      </c>
      <c r="D95" s="44" t="s">
        <v>998</v>
      </c>
      <c r="E95" s="51" t="s">
        <v>999</v>
      </c>
      <c r="F95" s="5" t="s">
        <v>824</v>
      </c>
      <c r="G95" s="43" t="s">
        <v>1000</v>
      </c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34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12.75">
      <c r="A96" s="814" t="s">
        <v>725</v>
      </c>
      <c r="B96" s="121">
        <v>3111</v>
      </c>
      <c r="C96" s="32" t="s">
        <v>990</v>
      </c>
      <c r="D96" s="27">
        <v>0</v>
      </c>
      <c r="E96" s="435">
        <v>802</v>
      </c>
      <c r="F96" s="281">
        <v>771</v>
      </c>
      <c r="G96" s="150">
        <f aca="true" t="shared" si="4" ref="G96:G107">F96/E96*100</f>
        <v>96.13466334164589</v>
      </c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12.75">
      <c r="A97" s="815"/>
      <c r="B97" s="57">
        <v>3121</v>
      </c>
      <c r="C97" s="32" t="s">
        <v>894</v>
      </c>
      <c r="D97" s="27">
        <v>0</v>
      </c>
      <c r="E97" s="435">
        <v>3435</v>
      </c>
      <c r="F97" s="281">
        <v>3405</v>
      </c>
      <c r="G97" s="150">
        <f t="shared" si="4"/>
        <v>99.12663755458514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15"/>
      <c r="B98" s="122">
        <v>3122</v>
      </c>
      <c r="C98" s="123" t="s">
        <v>895</v>
      </c>
      <c r="D98" s="27">
        <v>0</v>
      </c>
      <c r="E98" s="435">
        <v>33682</v>
      </c>
      <c r="F98" s="748">
        <v>33557</v>
      </c>
      <c r="G98" s="150">
        <f t="shared" si="4"/>
        <v>99.62888189537439</v>
      </c>
      <c r="H98" s="28"/>
      <c r="I98" s="28"/>
      <c r="J98" s="28"/>
      <c r="K98" s="28"/>
      <c r="L98" s="28"/>
      <c r="M98" s="28"/>
      <c r="N98" s="28"/>
      <c r="O98" s="69"/>
      <c r="P98" s="15"/>
      <c r="Q98" s="240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15"/>
      <c r="B99" s="41">
        <v>3123</v>
      </c>
      <c r="C99" s="32" t="s">
        <v>952</v>
      </c>
      <c r="D99" s="27">
        <v>0</v>
      </c>
      <c r="E99" s="435">
        <v>17458</v>
      </c>
      <c r="F99" s="748">
        <v>17406</v>
      </c>
      <c r="G99" s="150">
        <f t="shared" si="4"/>
        <v>99.70214228433956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25.5">
      <c r="A100" s="815"/>
      <c r="B100" s="127">
        <v>3125</v>
      </c>
      <c r="C100" s="118" t="s">
        <v>460</v>
      </c>
      <c r="D100" s="157">
        <v>0</v>
      </c>
      <c r="E100" s="300">
        <v>1136</v>
      </c>
      <c r="F100" s="300">
        <v>1099</v>
      </c>
      <c r="G100" s="158">
        <f t="shared" si="4"/>
        <v>96.74295774647888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25.5">
      <c r="A101" s="815"/>
      <c r="B101" s="133">
        <v>3141</v>
      </c>
      <c r="C101" s="124" t="s">
        <v>991</v>
      </c>
      <c r="D101" s="157">
        <v>0</v>
      </c>
      <c r="E101" s="300">
        <v>897</v>
      </c>
      <c r="F101" s="300">
        <v>878</v>
      </c>
      <c r="G101" s="158">
        <f t="shared" si="4"/>
        <v>97.88182831661094</v>
      </c>
      <c r="H101" s="274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815"/>
      <c r="B102" s="57">
        <v>3142</v>
      </c>
      <c r="C102" s="32" t="s">
        <v>463</v>
      </c>
      <c r="D102" s="27">
        <v>0</v>
      </c>
      <c r="E102" s="435">
        <v>1906</v>
      </c>
      <c r="F102" s="281">
        <v>1879</v>
      </c>
      <c r="G102" s="150">
        <f t="shared" si="4"/>
        <v>98.58342077649527</v>
      </c>
      <c r="H102" s="28"/>
      <c r="I102" s="28"/>
      <c r="J102" s="28"/>
      <c r="K102" s="28"/>
      <c r="L102" s="28"/>
      <c r="M102" s="28"/>
      <c r="N102" s="28"/>
      <c r="O102" s="69"/>
      <c r="P102" s="253" t="s">
        <v>150</v>
      </c>
      <c r="Q102" s="253"/>
      <c r="R102" s="253"/>
      <c r="S102" s="253"/>
    </row>
    <row r="103" spans="1:19" ht="12.75">
      <c r="A103" s="815"/>
      <c r="B103" s="57">
        <v>3147</v>
      </c>
      <c r="C103" s="32" t="s">
        <v>461</v>
      </c>
      <c r="D103" s="27">
        <v>0</v>
      </c>
      <c r="E103" s="435">
        <v>1562</v>
      </c>
      <c r="F103" s="281">
        <v>1523</v>
      </c>
      <c r="G103" s="150">
        <f t="shared" si="4"/>
        <v>97.5032010243278</v>
      </c>
      <c r="H103" s="28"/>
      <c r="I103" s="28"/>
      <c r="J103" s="28"/>
      <c r="K103" s="28"/>
      <c r="L103" s="28"/>
      <c r="M103" s="28"/>
      <c r="N103" s="28"/>
      <c r="O103" s="69"/>
      <c r="P103" s="253"/>
      <c r="Q103" s="253"/>
      <c r="R103" s="253"/>
      <c r="S103" s="253"/>
    </row>
    <row r="104" spans="1:7" ht="12.75">
      <c r="A104" s="815"/>
      <c r="B104" s="57">
        <v>3150</v>
      </c>
      <c r="C104" s="32" t="s">
        <v>953</v>
      </c>
      <c r="D104" s="27">
        <v>0</v>
      </c>
      <c r="E104" s="435">
        <v>5087</v>
      </c>
      <c r="F104" s="281">
        <v>5025</v>
      </c>
      <c r="G104" s="150">
        <f t="shared" si="4"/>
        <v>98.78120699823079</v>
      </c>
    </row>
    <row r="105" spans="1:7" ht="12.75">
      <c r="A105" s="815"/>
      <c r="B105" s="57">
        <v>3231</v>
      </c>
      <c r="C105" s="32" t="s">
        <v>954</v>
      </c>
      <c r="D105" s="27">
        <v>0</v>
      </c>
      <c r="E105" s="435">
        <v>3067</v>
      </c>
      <c r="F105" s="281">
        <v>3029</v>
      </c>
      <c r="G105" s="150">
        <f t="shared" si="4"/>
        <v>98.76100423866971</v>
      </c>
    </row>
    <row r="106" spans="1:7" ht="12.75">
      <c r="A106" s="815"/>
      <c r="B106" s="57">
        <v>3421</v>
      </c>
      <c r="C106" s="32" t="s">
        <v>955</v>
      </c>
      <c r="D106" s="27">
        <v>0</v>
      </c>
      <c r="E106" s="435">
        <v>3005</v>
      </c>
      <c r="F106" s="281">
        <v>2994</v>
      </c>
      <c r="G106" s="150">
        <f t="shared" si="4"/>
        <v>99.63394342762064</v>
      </c>
    </row>
    <row r="107" spans="1:22" ht="12.75">
      <c r="A107" s="758"/>
      <c r="B107" s="57">
        <v>4322</v>
      </c>
      <c r="C107" s="32" t="s">
        <v>956</v>
      </c>
      <c r="D107" s="27">
        <v>0</v>
      </c>
      <c r="E107" s="435">
        <v>4363</v>
      </c>
      <c r="F107" s="281">
        <v>4353</v>
      </c>
      <c r="G107" s="150">
        <f t="shared" si="4"/>
        <v>99.77079990831996</v>
      </c>
      <c r="V107" s="134"/>
    </row>
    <row r="108" spans="1:7" ht="12.75">
      <c r="A108" s="816" t="s">
        <v>995</v>
      </c>
      <c r="B108" s="817"/>
      <c r="C108" s="818"/>
      <c r="D108" s="125">
        <f>SUM(D96:D107)</f>
        <v>0</v>
      </c>
      <c r="E108" s="269">
        <f>SUM(E96:E107)</f>
        <v>76400</v>
      </c>
      <c r="F108" s="269">
        <f>SUM(F96:F107)</f>
        <v>75919</v>
      </c>
      <c r="G108" s="104">
        <f>F108/E108*100</f>
        <v>99.37041884816755</v>
      </c>
    </row>
    <row r="109" spans="1:256" s="105" customFormat="1" ht="7.5" customHeight="1">
      <c r="A109" s="28"/>
      <c r="B109"/>
      <c r="C109"/>
      <c r="D109" s="15"/>
      <c r="E109" s="15"/>
      <c r="F109" s="15"/>
      <c r="G109"/>
      <c r="H109" s="28" t="s">
        <v>29</v>
      </c>
      <c r="I109" s="28"/>
      <c r="J109" s="28"/>
      <c r="K109" s="28"/>
      <c r="L109" s="28"/>
      <c r="M109" s="28"/>
      <c r="N109" s="28"/>
      <c r="O109" s="69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05" customFormat="1" ht="12.75">
      <c r="A110" s="108" t="s">
        <v>622</v>
      </c>
      <c r="B110" s="16"/>
      <c r="C110" s="17"/>
      <c r="D110" s="15"/>
      <c r="E110" s="15"/>
      <c r="F110" s="15"/>
      <c r="G110"/>
      <c r="H110" s="28"/>
      <c r="I110" s="28"/>
      <c r="J110" s="28"/>
      <c r="K110" s="28"/>
      <c r="L110" s="28"/>
      <c r="M110" s="28"/>
      <c r="N110" s="28"/>
      <c r="O110" s="6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5" customFormat="1" ht="7.5" customHeight="1">
      <c r="A111" s="108"/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24.75" customHeight="1">
      <c r="A112" s="7" t="s">
        <v>865</v>
      </c>
      <c r="B112" s="7" t="s">
        <v>489</v>
      </c>
      <c r="C112" s="5" t="s">
        <v>868</v>
      </c>
      <c r="D112" s="44" t="s">
        <v>998</v>
      </c>
      <c r="E112" s="51" t="s">
        <v>999</v>
      </c>
      <c r="F112" s="5" t="s">
        <v>824</v>
      </c>
      <c r="G112" s="43" t="s">
        <v>1000</v>
      </c>
      <c r="H112" s="28" t="s">
        <v>29</v>
      </c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12.75">
      <c r="A113" s="322">
        <v>3000</v>
      </c>
      <c r="B113" s="57">
        <v>33005</v>
      </c>
      <c r="C113" s="433" t="s">
        <v>516</v>
      </c>
      <c r="D113" s="543">
        <v>0</v>
      </c>
      <c r="E113" s="543">
        <v>195526</v>
      </c>
      <c r="F113" s="749">
        <v>120250</v>
      </c>
      <c r="G113" s="159">
        <f aca="true" t="shared" si="5" ref="G113:G122">F113/E113*100</f>
        <v>61.500772275809865</v>
      </c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26.25" customHeight="1">
      <c r="A114" s="566"/>
      <c r="B114" s="612">
        <v>33013</v>
      </c>
      <c r="C114" s="575" t="s">
        <v>523</v>
      </c>
      <c r="D114" s="543">
        <v>0</v>
      </c>
      <c r="E114" s="543">
        <v>109</v>
      </c>
      <c r="F114" s="749">
        <v>109</v>
      </c>
      <c r="G114" s="159">
        <f t="shared" si="5"/>
        <v>100</v>
      </c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2.75">
      <c r="A115" s="566"/>
      <c r="B115" s="57">
        <v>33015</v>
      </c>
      <c r="C115" s="433" t="s">
        <v>524</v>
      </c>
      <c r="D115" s="543"/>
      <c r="E115" s="543">
        <v>38378</v>
      </c>
      <c r="F115" s="749">
        <v>13856</v>
      </c>
      <c r="G115" s="159">
        <f t="shared" si="5"/>
        <v>36.10401792693731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24" customHeight="1">
      <c r="A116" s="566"/>
      <c r="B116" s="130">
        <v>33016</v>
      </c>
      <c r="C116" s="575" t="s">
        <v>678</v>
      </c>
      <c r="D116" s="157">
        <v>0</v>
      </c>
      <c r="E116" s="300">
        <v>17111</v>
      </c>
      <c r="F116" s="300">
        <v>17111</v>
      </c>
      <c r="G116" s="159">
        <f t="shared" si="5"/>
        <v>100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26.25" customHeight="1">
      <c r="A117" s="566"/>
      <c r="B117" s="612" t="s">
        <v>688</v>
      </c>
      <c r="C117" s="575" t="s">
        <v>525</v>
      </c>
      <c r="D117" s="613">
        <v>0</v>
      </c>
      <c r="E117" s="614">
        <v>378</v>
      </c>
      <c r="F117" s="614">
        <v>0</v>
      </c>
      <c r="G117" s="159">
        <f t="shared" si="5"/>
        <v>0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14.25" customHeight="1">
      <c r="A118" s="566"/>
      <c r="B118" s="612" t="s">
        <v>689</v>
      </c>
      <c r="C118" s="575" t="s">
        <v>526</v>
      </c>
      <c r="D118" s="613">
        <v>0</v>
      </c>
      <c r="E118" s="614">
        <v>376</v>
      </c>
      <c r="F118" s="614">
        <v>0</v>
      </c>
      <c r="G118" s="159">
        <f t="shared" si="5"/>
        <v>0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12.75">
      <c r="A119" s="566"/>
      <c r="B119" s="567">
        <v>33166</v>
      </c>
      <c r="C119" s="433" t="s">
        <v>679</v>
      </c>
      <c r="D119" s="155">
        <v>0</v>
      </c>
      <c r="E119" s="155">
        <v>1476</v>
      </c>
      <c r="F119" s="750">
        <v>1476</v>
      </c>
      <c r="G119" s="159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5.5">
      <c r="A120" s="388"/>
      <c r="B120" s="130">
        <v>33354</v>
      </c>
      <c r="C120" s="129" t="s">
        <v>677</v>
      </c>
      <c r="D120" s="157">
        <v>0</v>
      </c>
      <c r="E120" s="300">
        <v>293</v>
      </c>
      <c r="F120" s="300">
        <v>293</v>
      </c>
      <c r="G120" s="159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3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25.5">
      <c r="A121" s="388"/>
      <c r="B121" s="130" t="s">
        <v>746</v>
      </c>
      <c r="C121" s="129" t="s">
        <v>527</v>
      </c>
      <c r="D121" s="157"/>
      <c r="E121" s="300">
        <v>1443</v>
      </c>
      <c r="F121" s="300">
        <v>1443</v>
      </c>
      <c r="G121" s="159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3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2.75">
      <c r="A122" s="790" t="s">
        <v>760</v>
      </c>
      <c r="B122" s="789"/>
      <c r="C122" s="784"/>
      <c r="D122" s="295">
        <f>SUM(D113:D120)</f>
        <v>0</v>
      </c>
      <c r="E122" s="295">
        <f>SUM(E113:E121)</f>
        <v>255090</v>
      </c>
      <c r="F122" s="295">
        <f>SUM(F113:F121)</f>
        <v>154538</v>
      </c>
      <c r="G122" s="104">
        <f t="shared" si="5"/>
        <v>60.58175545885766</v>
      </c>
      <c r="H122" s="109" t="s">
        <v>28</v>
      </c>
      <c r="I122" s="28"/>
      <c r="J122" s="28"/>
      <c r="K122" s="28"/>
      <c r="L122" s="28"/>
      <c r="M122" s="28"/>
      <c r="N122" s="28"/>
      <c r="O122" s="69" t="s">
        <v>42</v>
      </c>
      <c r="P122" s="69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9" customHeight="1">
      <c r="A123" s="363"/>
      <c r="B123" s="364"/>
      <c r="C123" s="364"/>
      <c r="D123" s="15"/>
      <c r="E123" s="15"/>
      <c r="F123" s="15"/>
      <c r="G123"/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12.75">
      <c r="A124" s="363" t="s">
        <v>493</v>
      </c>
      <c r="B124" s="364"/>
      <c r="C124" s="364"/>
      <c r="D124" s="15"/>
      <c r="E124" s="15"/>
      <c r="F124" s="15"/>
      <c r="G124"/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5.25" customHeight="1">
      <c r="A125" s="363"/>
      <c r="B125" s="364"/>
      <c r="C125" s="364"/>
      <c r="D125" s="15"/>
      <c r="E125" s="15"/>
      <c r="F125" s="15"/>
      <c r="G125"/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6.25" customHeight="1">
      <c r="A126" s="7" t="s">
        <v>865</v>
      </c>
      <c r="B126" s="7" t="s">
        <v>867</v>
      </c>
      <c r="C126" s="5" t="s">
        <v>868</v>
      </c>
      <c r="D126" s="44" t="s">
        <v>998</v>
      </c>
      <c r="E126" s="51" t="s">
        <v>999</v>
      </c>
      <c r="F126" s="5" t="s">
        <v>824</v>
      </c>
      <c r="G126" s="43" t="s">
        <v>1000</v>
      </c>
      <c r="H126" s="28" t="s">
        <v>29</v>
      </c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6" customFormat="1" ht="12.75">
      <c r="A127" s="358">
        <v>3000</v>
      </c>
      <c r="B127" s="130" t="s">
        <v>806</v>
      </c>
      <c r="C127" s="432" t="s">
        <v>163</v>
      </c>
      <c r="D127" s="157">
        <v>60</v>
      </c>
      <c r="E127" s="300">
        <v>60</v>
      </c>
      <c r="F127" s="300">
        <v>9</v>
      </c>
      <c r="G127" s="159">
        <f aca="true" t="shared" si="6" ref="G127:G139">F127/E127*100</f>
        <v>15</v>
      </c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4"/>
      <c r="DL127" s="134"/>
      <c r="DM127" s="134"/>
      <c r="DN127" s="134"/>
      <c r="DO127" s="134"/>
      <c r="DP127" s="134"/>
      <c r="DQ127" s="134"/>
      <c r="DR127" s="134"/>
      <c r="DS127" s="134"/>
      <c r="DT127" s="134"/>
      <c r="DU127" s="134"/>
      <c r="DV127" s="134"/>
      <c r="DW127" s="134"/>
      <c r="DX127" s="134"/>
      <c r="DY127" s="134"/>
      <c r="DZ127" s="134"/>
      <c r="EA127" s="134"/>
      <c r="EB127" s="134"/>
      <c r="EC127" s="134"/>
      <c r="ED127" s="134"/>
      <c r="EE127" s="134"/>
      <c r="EF127" s="134"/>
      <c r="EG127" s="134"/>
      <c r="EH127" s="134"/>
      <c r="EI127" s="134"/>
      <c r="EJ127" s="134"/>
      <c r="EK127" s="134"/>
      <c r="EL127" s="134"/>
      <c r="EM127" s="134"/>
      <c r="EN127" s="134"/>
      <c r="EO127" s="134"/>
      <c r="EP127" s="134"/>
      <c r="EQ127" s="134"/>
      <c r="ER127" s="134"/>
      <c r="ES127" s="134"/>
      <c r="ET127" s="134"/>
      <c r="EU127" s="134"/>
      <c r="EV127" s="134"/>
      <c r="EW127" s="134"/>
      <c r="EX127" s="134"/>
      <c r="EY127" s="134"/>
      <c r="EZ127" s="134"/>
      <c r="FA127" s="134"/>
      <c r="FB127" s="134"/>
      <c r="FC127" s="134"/>
      <c r="FD127" s="134"/>
      <c r="FE127" s="134"/>
      <c r="FF127" s="134"/>
      <c r="FG127" s="134"/>
      <c r="FH127" s="134"/>
      <c r="FI127" s="134"/>
      <c r="FJ127" s="134"/>
      <c r="FK127" s="134"/>
      <c r="FL127" s="134"/>
      <c r="FM127" s="134"/>
      <c r="FN127" s="134"/>
      <c r="FO127" s="134"/>
      <c r="FP127" s="134"/>
      <c r="FQ127" s="134"/>
      <c r="FR127" s="134"/>
      <c r="FS127" s="134"/>
      <c r="FT127" s="134"/>
      <c r="FU127" s="134"/>
      <c r="FV127" s="134"/>
      <c r="FW127" s="134"/>
      <c r="FX127" s="134"/>
      <c r="FY127" s="134"/>
      <c r="FZ127" s="134"/>
      <c r="GA127" s="134"/>
      <c r="GB127" s="134"/>
      <c r="GC127" s="134"/>
      <c r="GD127" s="134"/>
      <c r="GE127" s="134"/>
      <c r="GF127" s="134"/>
      <c r="GG127" s="134"/>
      <c r="GH127" s="134"/>
      <c r="GI127" s="134"/>
      <c r="GJ127" s="134"/>
      <c r="GK127" s="134"/>
      <c r="GL127" s="134"/>
      <c r="GM127" s="134"/>
      <c r="GN127" s="134"/>
      <c r="GO127" s="134"/>
      <c r="GP127" s="134"/>
      <c r="GQ127" s="134"/>
      <c r="GR127" s="134"/>
      <c r="GS127" s="134"/>
      <c r="GT127" s="134"/>
      <c r="GU127" s="134"/>
      <c r="GV127" s="134"/>
      <c r="GW127" s="134"/>
      <c r="GX127" s="134"/>
      <c r="GY127" s="134"/>
      <c r="GZ127" s="134"/>
      <c r="HA127" s="134"/>
      <c r="HB127" s="134"/>
      <c r="HC127" s="134"/>
      <c r="HD127" s="134"/>
      <c r="HE127" s="134"/>
      <c r="HF127" s="134"/>
      <c r="HG127" s="134"/>
      <c r="HH127" s="134"/>
      <c r="HI127" s="134"/>
      <c r="HJ127" s="134"/>
      <c r="HK127" s="134"/>
      <c r="HL127" s="134"/>
      <c r="HM127" s="134"/>
      <c r="HN127" s="134"/>
      <c r="HO127" s="134"/>
      <c r="HP127" s="134"/>
      <c r="HQ127" s="134"/>
      <c r="HR127" s="134"/>
      <c r="HS127" s="134"/>
      <c r="HT127" s="134"/>
      <c r="HU127" s="134"/>
      <c r="HV127" s="134"/>
      <c r="HW127" s="134"/>
      <c r="HX127" s="134"/>
      <c r="HY127" s="134"/>
      <c r="HZ127" s="134"/>
      <c r="IA127" s="134"/>
      <c r="IB127" s="134"/>
      <c r="IC127" s="134"/>
      <c r="ID127" s="134"/>
      <c r="IE127" s="134"/>
      <c r="IF127" s="134"/>
      <c r="IG127" s="134"/>
      <c r="IH127" s="134"/>
      <c r="II127" s="134"/>
      <c r="IJ127" s="134"/>
      <c r="IK127" s="134"/>
      <c r="IL127" s="134"/>
      <c r="IM127" s="134"/>
      <c r="IN127" s="134"/>
      <c r="IO127" s="134"/>
      <c r="IP127" s="134"/>
      <c r="IQ127" s="134"/>
      <c r="IR127" s="134"/>
      <c r="IS127" s="134"/>
      <c r="IT127" s="134"/>
      <c r="IU127" s="134"/>
      <c r="IV127" s="134"/>
    </row>
    <row r="128" spans="1:256" s="106" customFormat="1" ht="24" customHeight="1">
      <c r="A128" s="315"/>
      <c r="B128" s="130" t="s">
        <v>806</v>
      </c>
      <c r="C128" s="432" t="s">
        <v>706</v>
      </c>
      <c r="D128" s="157">
        <v>300</v>
      </c>
      <c r="E128" s="156">
        <v>300</v>
      </c>
      <c r="F128" s="268">
        <v>38</v>
      </c>
      <c r="G128" s="159">
        <f t="shared" si="6"/>
        <v>12.666666666666668</v>
      </c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4"/>
      <c r="DA128" s="134"/>
      <c r="DB128" s="134"/>
      <c r="DC128" s="134"/>
      <c r="DD128" s="134"/>
      <c r="DE128" s="134"/>
      <c r="DF128" s="134"/>
      <c r="DG128" s="134"/>
      <c r="DH128" s="134"/>
      <c r="DI128" s="134"/>
      <c r="DJ128" s="134"/>
      <c r="DK128" s="134"/>
      <c r="DL128" s="134"/>
      <c r="DM128" s="134"/>
      <c r="DN128" s="134"/>
      <c r="DO128" s="134"/>
      <c r="DP128" s="134"/>
      <c r="DQ128" s="134"/>
      <c r="DR128" s="134"/>
      <c r="DS128" s="134"/>
      <c r="DT128" s="134"/>
      <c r="DU128" s="134"/>
      <c r="DV128" s="134"/>
      <c r="DW128" s="134"/>
      <c r="DX128" s="134"/>
      <c r="DY128" s="134"/>
      <c r="DZ128" s="134"/>
      <c r="EA128" s="134"/>
      <c r="EB128" s="134"/>
      <c r="EC128" s="134"/>
      <c r="ED128" s="134"/>
      <c r="EE128" s="134"/>
      <c r="EF128" s="134"/>
      <c r="EG128" s="134"/>
      <c r="EH128" s="134"/>
      <c r="EI128" s="134"/>
      <c r="EJ128" s="134"/>
      <c r="EK128" s="134"/>
      <c r="EL128" s="134"/>
      <c r="EM128" s="134"/>
      <c r="EN128" s="134"/>
      <c r="EO128" s="134"/>
      <c r="EP128" s="134"/>
      <c r="EQ128" s="134"/>
      <c r="ER128" s="134"/>
      <c r="ES128" s="134"/>
      <c r="ET128" s="134"/>
      <c r="EU128" s="134"/>
      <c r="EV128" s="134"/>
      <c r="EW128" s="134"/>
      <c r="EX128" s="134"/>
      <c r="EY128" s="134"/>
      <c r="EZ128" s="134"/>
      <c r="FA128" s="134"/>
      <c r="FB128" s="134"/>
      <c r="FC128" s="134"/>
      <c r="FD128" s="134"/>
      <c r="FE128" s="134"/>
      <c r="FF128" s="134"/>
      <c r="FG128" s="134"/>
      <c r="FH128" s="134"/>
      <c r="FI128" s="134"/>
      <c r="FJ128" s="134"/>
      <c r="FK128" s="134"/>
      <c r="FL128" s="134"/>
      <c r="FM128" s="134"/>
      <c r="FN128" s="134"/>
      <c r="FO128" s="134"/>
      <c r="FP128" s="134"/>
      <c r="FQ128" s="134"/>
      <c r="FR128" s="134"/>
      <c r="FS128" s="134"/>
      <c r="FT128" s="134"/>
      <c r="FU128" s="134"/>
      <c r="FV128" s="134"/>
      <c r="FW128" s="134"/>
      <c r="FX128" s="134"/>
      <c r="FY128" s="134"/>
      <c r="FZ128" s="134"/>
      <c r="GA128" s="134"/>
      <c r="GB128" s="134"/>
      <c r="GC128" s="134"/>
      <c r="GD128" s="134"/>
      <c r="GE128" s="134"/>
      <c r="GF128" s="134"/>
      <c r="GG128" s="134"/>
      <c r="GH128" s="134"/>
      <c r="GI128" s="134"/>
      <c r="GJ128" s="134"/>
      <c r="GK128" s="134"/>
      <c r="GL128" s="134"/>
      <c r="GM128" s="134"/>
      <c r="GN128" s="134"/>
      <c r="GO128" s="134"/>
      <c r="GP128" s="134"/>
      <c r="GQ128" s="134"/>
      <c r="GR128" s="134"/>
      <c r="GS128" s="134"/>
      <c r="GT128" s="134"/>
      <c r="GU128" s="134"/>
      <c r="GV128" s="134"/>
      <c r="GW128" s="134"/>
      <c r="GX128" s="134"/>
      <c r="GY128" s="134"/>
      <c r="GZ128" s="134"/>
      <c r="HA128" s="134"/>
      <c r="HB128" s="134"/>
      <c r="HC128" s="134"/>
      <c r="HD128" s="134"/>
      <c r="HE128" s="134"/>
      <c r="HF128" s="134"/>
      <c r="HG128" s="134"/>
      <c r="HH128" s="134"/>
      <c r="HI128" s="134"/>
      <c r="HJ128" s="134"/>
      <c r="HK128" s="134"/>
      <c r="HL128" s="134"/>
      <c r="HM128" s="134"/>
      <c r="HN128" s="134"/>
      <c r="HO128" s="134"/>
      <c r="HP128" s="134"/>
      <c r="HQ128" s="134"/>
      <c r="HR128" s="134"/>
      <c r="HS128" s="134"/>
      <c r="HT128" s="134"/>
      <c r="HU128" s="134"/>
      <c r="HV128" s="134"/>
      <c r="HW128" s="134"/>
      <c r="HX128" s="134"/>
      <c r="HY128" s="134"/>
      <c r="HZ128" s="134"/>
      <c r="IA128" s="134"/>
      <c r="IB128" s="134"/>
      <c r="IC128" s="134"/>
      <c r="ID128" s="134"/>
      <c r="IE128" s="134"/>
      <c r="IF128" s="134"/>
      <c r="IG128" s="134"/>
      <c r="IH128" s="134"/>
      <c r="II128" s="134"/>
      <c r="IJ128" s="134"/>
      <c r="IK128" s="134"/>
      <c r="IL128" s="134"/>
      <c r="IM128" s="134"/>
      <c r="IN128" s="134"/>
      <c r="IO128" s="134"/>
      <c r="IP128" s="134"/>
      <c r="IQ128" s="134"/>
      <c r="IR128" s="134"/>
      <c r="IS128" s="134"/>
      <c r="IT128" s="134"/>
      <c r="IU128" s="134"/>
      <c r="IV128" s="134"/>
    </row>
    <row r="129" spans="1:256" s="106" customFormat="1" ht="12.75">
      <c r="A129" s="315"/>
      <c r="B129" s="130" t="s">
        <v>806</v>
      </c>
      <c r="C129" s="432" t="s">
        <v>162</v>
      </c>
      <c r="D129" s="157">
        <v>200</v>
      </c>
      <c r="E129" s="300">
        <v>200</v>
      </c>
      <c r="F129" s="300">
        <v>0</v>
      </c>
      <c r="G129" s="159">
        <f t="shared" si="6"/>
        <v>0</v>
      </c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134"/>
      <c r="CO129" s="134"/>
      <c r="CP129" s="134"/>
      <c r="CQ129" s="134"/>
      <c r="CR129" s="134"/>
      <c r="CS129" s="134"/>
      <c r="CT129" s="134"/>
      <c r="CU129" s="134"/>
      <c r="CV129" s="134"/>
      <c r="CW129" s="134"/>
      <c r="CX129" s="134"/>
      <c r="CY129" s="134"/>
      <c r="CZ129" s="134"/>
      <c r="DA129" s="134"/>
      <c r="DB129" s="134"/>
      <c r="DC129" s="134"/>
      <c r="DD129" s="134"/>
      <c r="DE129" s="134"/>
      <c r="DF129" s="134"/>
      <c r="DG129" s="134"/>
      <c r="DH129" s="134"/>
      <c r="DI129" s="134"/>
      <c r="DJ129" s="134"/>
      <c r="DK129" s="134"/>
      <c r="DL129" s="134"/>
      <c r="DM129" s="134"/>
      <c r="DN129" s="134"/>
      <c r="DO129" s="134"/>
      <c r="DP129" s="134"/>
      <c r="DQ129" s="134"/>
      <c r="DR129" s="134"/>
      <c r="DS129" s="134"/>
      <c r="DT129" s="134"/>
      <c r="DU129" s="134"/>
      <c r="DV129" s="134"/>
      <c r="DW129" s="134"/>
      <c r="DX129" s="134"/>
      <c r="DY129" s="134"/>
      <c r="DZ129" s="134"/>
      <c r="EA129" s="134"/>
      <c r="EB129" s="134"/>
      <c r="EC129" s="134"/>
      <c r="ED129" s="134"/>
      <c r="EE129" s="134"/>
      <c r="EF129" s="134"/>
      <c r="EG129" s="134"/>
      <c r="EH129" s="134"/>
      <c r="EI129" s="134"/>
      <c r="EJ129" s="134"/>
      <c r="EK129" s="134"/>
      <c r="EL129" s="134"/>
      <c r="EM129" s="134"/>
      <c r="EN129" s="134"/>
      <c r="EO129" s="134"/>
      <c r="EP129" s="134"/>
      <c r="EQ129" s="134"/>
      <c r="ER129" s="134"/>
      <c r="ES129" s="134"/>
      <c r="ET129" s="134"/>
      <c r="EU129" s="134"/>
      <c r="EV129" s="134"/>
      <c r="EW129" s="134"/>
      <c r="EX129" s="134"/>
      <c r="EY129" s="134"/>
      <c r="EZ129" s="134"/>
      <c r="FA129" s="134"/>
      <c r="FB129" s="134"/>
      <c r="FC129" s="134"/>
      <c r="FD129" s="134"/>
      <c r="FE129" s="134"/>
      <c r="FF129" s="134"/>
      <c r="FG129" s="134"/>
      <c r="FH129" s="134"/>
      <c r="FI129" s="134"/>
      <c r="FJ129" s="134"/>
      <c r="FK129" s="134"/>
      <c r="FL129" s="134"/>
      <c r="FM129" s="134"/>
      <c r="FN129" s="134"/>
      <c r="FO129" s="134"/>
      <c r="FP129" s="134"/>
      <c r="FQ129" s="134"/>
      <c r="FR129" s="134"/>
      <c r="FS129" s="134"/>
      <c r="FT129" s="134"/>
      <c r="FU129" s="134"/>
      <c r="FV129" s="134"/>
      <c r="FW129" s="134"/>
      <c r="FX129" s="134"/>
      <c r="FY129" s="134"/>
      <c r="FZ129" s="134"/>
      <c r="GA129" s="134"/>
      <c r="GB129" s="134"/>
      <c r="GC129" s="134"/>
      <c r="GD129" s="134"/>
      <c r="GE129" s="134"/>
      <c r="GF129" s="134"/>
      <c r="GG129" s="134"/>
      <c r="GH129" s="134"/>
      <c r="GI129" s="134"/>
      <c r="GJ129" s="134"/>
      <c r="GK129" s="134"/>
      <c r="GL129" s="134"/>
      <c r="GM129" s="134"/>
      <c r="GN129" s="134"/>
      <c r="GO129" s="134"/>
      <c r="GP129" s="134"/>
      <c r="GQ129" s="134"/>
      <c r="GR129" s="134"/>
      <c r="GS129" s="134"/>
      <c r="GT129" s="134"/>
      <c r="GU129" s="134"/>
      <c r="GV129" s="134"/>
      <c r="GW129" s="134"/>
      <c r="GX129" s="134"/>
      <c r="GY129" s="134"/>
      <c r="GZ129" s="134"/>
      <c r="HA129" s="134"/>
      <c r="HB129" s="134"/>
      <c r="HC129" s="134"/>
      <c r="HD129" s="134"/>
      <c r="HE129" s="134"/>
      <c r="HF129" s="134"/>
      <c r="HG129" s="134"/>
      <c r="HH129" s="134"/>
      <c r="HI129" s="134"/>
      <c r="HJ129" s="134"/>
      <c r="HK129" s="134"/>
      <c r="HL129" s="134"/>
      <c r="HM129" s="134"/>
      <c r="HN129" s="134"/>
      <c r="HO129" s="134"/>
      <c r="HP129" s="134"/>
      <c r="HQ129" s="134"/>
      <c r="HR129" s="134"/>
      <c r="HS129" s="134"/>
      <c r="HT129" s="134"/>
      <c r="HU129" s="134"/>
      <c r="HV129" s="134"/>
      <c r="HW129" s="134"/>
      <c r="HX129" s="134"/>
      <c r="HY129" s="134"/>
      <c r="HZ129" s="134"/>
      <c r="IA129" s="134"/>
      <c r="IB129" s="134"/>
      <c r="IC129" s="134"/>
      <c r="ID129" s="134"/>
      <c r="IE129" s="134"/>
      <c r="IF129" s="134"/>
      <c r="IG129" s="134"/>
      <c r="IH129" s="134"/>
      <c r="II129" s="134"/>
      <c r="IJ129" s="134"/>
      <c r="IK129" s="134"/>
      <c r="IL129" s="134"/>
      <c r="IM129" s="134"/>
      <c r="IN129" s="134"/>
      <c r="IO129" s="134"/>
      <c r="IP129" s="134"/>
      <c r="IQ129" s="134"/>
      <c r="IR129" s="134"/>
      <c r="IS129" s="134"/>
      <c r="IT129" s="134"/>
      <c r="IU129" s="134"/>
      <c r="IV129" s="134"/>
    </row>
    <row r="130" spans="1:256" s="105" customFormat="1" ht="13.5" customHeight="1">
      <c r="A130" s="358"/>
      <c r="B130" s="130" t="s">
        <v>806</v>
      </c>
      <c r="C130" s="432" t="s">
        <v>707</v>
      </c>
      <c r="D130" s="157">
        <v>30</v>
      </c>
      <c r="E130" s="300">
        <v>30</v>
      </c>
      <c r="F130" s="300">
        <v>15</v>
      </c>
      <c r="G130" s="159">
        <f t="shared" si="6"/>
        <v>50</v>
      </c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24" customHeight="1">
      <c r="A131" s="358"/>
      <c r="B131" s="130" t="s">
        <v>806</v>
      </c>
      <c r="C131" s="432" t="s">
        <v>708</v>
      </c>
      <c r="D131" s="157">
        <v>1000</v>
      </c>
      <c r="E131" s="300">
        <v>1000</v>
      </c>
      <c r="F131" s="300">
        <v>160</v>
      </c>
      <c r="G131" s="159">
        <f t="shared" si="6"/>
        <v>16</v>
      </c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12.75">
      <c r="A132" s="315"/>
      <c r="B132" s="330" t="s">
        <v>807</v>
      </c>
      <c r="C132" s="131" t="s">
        <v>571</v>
      </c>
      <c r="D132" s="157">
        <v>1500</v>
      </c>
      <c r="E132" s="157">
        <v>1500</v>
      </c>
      <c r="F132" s="300">
        <v>944</v>
      </c>
      <c r="G132" s="159">
        <f t="shared" si="6"/>
        <v>62.93333333333333</v>
      </c>
      <c r="H132" s="28"/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5" customFormat="1" ht="12.75">
      <c r="A133" s="315"/>
      <c r="B133" s="329" t="s">
        <v>806</v>
      </c>
      <c r="C133" s="32" t="s">
        <v>620</v>
      </c>
      <c r="D133" s="155">
        <v>505</v>
      </c>
      <c r="E133" s="27">
        <v>505</v>
      </c>
      <c r="F133" s="281">
        <v>170</v>
      </c>
      <c r="G133" s="159">
        <f t="shared" si="6"/>
        <v>33.663366336633665</v>
      </c>
      <c r="H133" s="28"/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5" customFormat="1" ht="12.75">
      <c r="A134" s="315"/>
      <c r="B134" s="331">
        <v>3299</v>
      </c>
      <c r="C134" s="131" t="s">
        <v>490</v>
      </c>
      <c r="D134" s="157">
        <v>1100</v>
      </c>
      <c r="E134" s="157">
        <v>1090</v>
      </c>
      <c r="F134" s="268">
        <v>387</v>
      </c>
      <c r="G134" s="159">
        <f t="shared" si="6"/>
        <v>35.5045871559633</v>
      </c>
      <c r="H134" s="28"/>
      <c r="I134" s="28"/>
      <c r="J134" s="28"/>
      <c r="K134" s="28"/>
      <c r="L134" s="28"/>
      <c r="M134" s="28"/>
      <c r="N134" s="28"/>
      <c r="O134" s="69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5" customFormat="1" ht="12.75">
      <c r="A135" s="315"/>
      <c r="B135" s="329" t="s">
        <v>807</v>
      </c>
      <c r="C135" s="32" t="s">
        <v>491</v>
      </c>
      <c r="D135" s="155">
        <v>230</v>
      </c>
      <c r="E135" s="281">
        <v>230</v>
      </c>
      <c r="F135" s="281">
        <v>230</v>
      </c>
      <c r="G135" s="159">
        <f t="shared" si="6"/>
        <v>100</v>
      </c>
      <c r="H135" s="28"/>
      <c r="I135" s="28"/>
      <c r="J135" s="28"/>
      <c r="K135" s="28"/>
      <c r="L135" s="28"/>
      <c r="M135" s="28"/>
      <c r="N135" s="28"/>
      <c r="O135" s="69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05" customFormat="1" ht="12.75">
      <c r="A136" s="315"/>
      <c r="B136" s="330" t="s">
        <v>805</v>
      </c>
      <c r="C136" s="131" t="s">
        <v>492</v>
      </c>
      <c r="D136" s="157">
        <v>13718</v>
      </c>
      <c r="E136" s="300">
        <v>13718</v>
      </c>
      <c r="F136" s="300">
        <v>4429</v>
      </c>
      <c r="G136" s="159">
        <f t="shared" si="6"/>
        <v>32.286047528794285</v>
      </c>
      <c r="H136" s="28"/>
      <c r="I136" s="28"/>
      <c r="J136" s="28"/>
      <c r="K136" s="28"/>
      <c r="L136" s="28"/>
      <c r="M136" s="28"/>
      <c r="N136" s="28"/>
      <c r="O136" s="69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05" customFormat="1" ht="12.75">
      <c r="A137" s="315"/>
      <c r="B137" s="330" t="s">
        <v>805</v>
      </c>
      <c r="C137" s="131" t="s">
        <v>709</v>
      </c>
      <c r="D137" s="157">
        <v>2000</v>
      </c>
      <c r="E137" s="300">
        <v>0</v>
      </c>
      <c r="F137" s="300">
        <v>0</v>
      </c>
      <c r="G137" s="159" t="s">
        <v>123</v>
      </c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12.75">
      <c r="A138" s="315"/>
      <c r="B138" s="330" t="s">
        <v>805</v>
      </c>
      <c r="C138" s="131" t="s">
        <v>710</v>
      </c>
      <c r="D138" s="157">
        <v>40</v>
      </c>
      <c r="E138" s="300">
        <v>40</v>
      </c>
      <c r="F138" s="300">
        <v>0</v>
      </c>
      <c r="G138" s="159">
        <f t="shared" si="6"/>
        <v>0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12.75">
      <c r="A139" s="315"/>
      <c r="B139" s="130" t="s">
        <v>806</v>
      </c>
      <c r="C139" s="131" t="s">
        <v>643</v>
      </c>
      <c r="D139" s="157">
        <v>0</v>
      </c>
      <c r="E139" s="300">
        <v>49</v>
      </c>
      <c r="F139" s="300">
        <v>0</v>
      </c>
      <c r="G139" s="159">
        <f t="shared" si="6"/>
        <v>0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34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790" t="s">
        <v>762</v>
      </c>
      <c r="B140" s="789"/>
      <c r="C140" s="784"/>
      <c r="D140" s="295">
        <f>SUM(D127:D139)</f>
        <v>20683</v>
      </c>
      <c r="E140" s="295">
        <f>SUM(E127:E139)</f>
        <v>18722</v>
      </c>
      <c r="F140" s="295">
        <f>SUM(F127:F139)</f>
        <v>6382</v>
      </c>
      <c r="G140" s="104">
        <f>F140/E140*100</f>
        <v>34.08823843606452</v>
      </c>
      <c r="H140" s="109" t="s">
        <v>28</v>
      </c>
      <c r="I140" s="28"/>
      <c r="J140" s="28"/>
      <c r="K140" s="28"/>
      <c r="L140" s="28"/>
      <c r="M140" s="28"/>
      <c r="N140" s="28"/>
      <c r="O140" s="69" t="s">
        <v>42</v>
      </c>
      <c r="P140" s="69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7" ht="9" customHeight="1">
      <c r="A141" s="65"/>
      <c r="B141" s="38"/>
      <c r="C141" s="38"/>
      <c r="D141" s="47"/>
      <c r="E141" s="257"/>
      <c r="F141" s="46"/>
      <c r="G141" s="35"/>
    </row>
    <row r="142" spans="1:256" s="105" customFormat="1" ht="12.75">
      <c r="A142" s="40" t="s">
        <v>155</v>
      </c>
      <c r="B142" s="470"/>
      <c r="C142" s="11"/>
      <c r="D142" s="15"/>
      <c r="E142" s="15"/>
      <c r="F142" s="15"/>
      <c r="G142"/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6.75" customHeight="1">
      <c r="A143" s="361"/>
      <c r="B143" s="362"/>
      <c r="C143" s="17"/>
      <c r="D143" s="15"/>
      <c r="E143" s="15"/>
      <c r="F143" s="15"/>
      <c r="G143"/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25.5" customHeight="1">
      <c r="A144" s="7" t="s">
        <v>865</v>
      </c>
      <c r="B144" s="7" t="s">
        <v>489</v>
      </c>
      <c r="C144" s="5" t="s">
        <v>868</v>
      </c>
      <c r="D144" s="44" t="s">
        <v>998</v>
      </c>
      <c r="E144" s="51" t="s">
        <v>999</v>
      </c>
      <c r="F144" s="5" t="s">
        <v>824</v>
      </c>
      <c r="G144" s="43" t="s">
        <v>1000</v>
      </c>
      <c r="H144" s="28" t="s">
        <v>29</v>
      </c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3.5" customHeight="1">
      <c r="A145" s="322">
        <v>3000</v>
      </c>
      <c r="B145" s="391" t="s">
        <v>483</v>
      </c>
      <c r="C145" s="32" t="s">
        <v>711</v>
      </c>
      <c r="D145" s="27">
        <v>5612</v>
      </c>
      <c r="E145" s="27">
        <v>7532</v>
      </c>
      <c r="F145" s="281">
        <v>2581</v>
      </c>
      <c r="G145" s="274">
        <f>F145/E145*100</f>
        <v>34.26712692511949</v>
      </c>
      <c r="H145" s="28"/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34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2.75">
      <c r="A146" s="790" t="s">
        <v>763</v>
      </c>
      <c r="B146" s="789"/>
      <c r="C146" s="784"/>
      <c r="D146" s="103">
        <f>SUM(D145:D145)</f>
        <v>5612</v>
      </c>
      <c r="E146" s="103">
        <f>SUM(E145:E145)</f>
        <v>7532</v>
      </c>
      <c r="F146" s="295">
        <f>SUM(F145:F145)</f>
        <v>2581</v>
      </c>
      <c r="G146" s="350">
        <f>F146/E146*100</f>
        <v>34.26712692511949</v>
      </c>
      <c r="H146" s="109" t="s">
        <v>28</v>
      </c>
      <c r="I146" s="28"/>
      <c r="J146" s="28"/>
      <c r="K146" s="28"/>
      <c r="L146" s="28"/>
      <c r="M146" s="28"/>
      <c r="N146" s="28"/>
      <c r="O146" s="69" t="s">
        <v>42</v>
      </c>
      <c r="P146" s="69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7.5" customHeight="1">
      <c r="A147" s="359"/>
      <c r="B147" s="359"/>
      <c r="C147" s="359"/>
      <c r="D147" s="360"/>
      <c r="E147" s="360"/>
      <c r="F147" s="339"/>
      <c r="G147" s="29"/>
      <c r="H147" s="109"/>
      <c r="I147" s="28"/>
      <c r="J147" s="28"/>
      <c r="K147" s="28"/>
      <c r="L147" s="28"/>
      <c r="M147" s="28"/>
      <c r="N147" s="28"/>
      <c r="O147" s="69"/>
      <c r="P147" s="69"/>
      <c r="Q147" s="15"/>
      <c r="R147" s="15"/>
      <c r="S147" s="15"/>
      <c r="T147" s="15"/>
      <c r="U147" s="134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6" ht="15.75" customHeight="1">
      <c r="A148" s="812" t="s">
        <v>961</v>
      </c>
      <c r="B148" s="812"/>
      <c r="C148" s="812"/>
      <c r="D148" s="48"/>
      <c r="E148" s="18"/>
      <c r="F148" s="69"/>
    </row>
    <row r="149" spans="1:6" ht="8.25" customHeight="1">
      <c r="A149" s="20"/>
      <c r="B149" s="20"/>
      <c r="C149" s="20"/>
      <c r="D149" s="48"/>
      <c r="E149" s="18"/>
      <c r="F149" s="69"/>
    </row>
    <row r="150" spans="1:7" ht="25.5" customHeight="1">
      <c r="A150" s="7" t="s">
        <v>865</v>
      </c>
      <c r="B150" s="7" t="s">
        <v>867</v>
      </c>
      <c r="C150" s="5" t="s">
        <v>868</v>
      </c>
      <c r="D150" s="44" t="s">
        <v>998</v>
      </c>
      <c r="E150" s="51" t="s">
        <v>999</v>
      </c>
      <c r="F150" s="5" t="s">
        <v>824</v>
      </c>
      <c r="G150" s="43" t="s">
        <v>1000</v>
      </c>
    </row>
    <row r="151" spans="1:7" ht="63" customHeight="1">
      <c r="A151" s="130" t="s">
        <v>725</v>
      </c>
      <c r="B151" s="340" t="s">
        <v>483</v>
      </c>
      <c r="C151" s="118" t="s">
        <v>712</v>
      </c>
      <c r="D151" s="157">
        <v>9500</v>
      </c>
      <c r="E151" s="156">
        <v>10120</v>
      </c>
      <c r="F151" s="268">
        <v>530</v>
      </c>
      <c r="G151" s="274">
        <f>F151/E151*100</f>
        <v>5.237154150197629</v>
      </c>
    </row>
    <row r="152" spans="1:256" s="28" customFormat="1" ht="12.75">
      <c r="A152" s="180"/>
      <c r="B152" s="197"/>
      <c r="C152" s="196" t="s">
        <v>125</v>
      </c>
      <c r="D152" s="181">
        <f>SUM(D151:D151)</f>
        <v>9500</v>
      </c>
      <c r="E152" s="181">
        <f>SUM(E151:E151)</f>
        <v>10120</v>
      </c>
      <c r="F152" s="181">
        <f>SUM(F151:F151)</f>
        <v>530</v>
      </c>
      <c r="G152" s="104">
        <f>F152/E152*100</f>
        <v>5.237154150197629</v>
      </c>
      <c r="O152" s="69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28" customFormat="1" ht="8.25" customHeight="1">
      <c r="A153" s="16"/>
      <c r="B153" s="59"/>
      <c r="C153" s="184"/>
      <c r="D153" s="185"/>
      <c r="E153" s="186"/>
      <c r="F153" s="230"/>
      <c r="G153" s="29"/>
      <c r="O153" s="69"/>
      <c r="P153" s="15"/>
      <c r="Q153" s="15"/>
      <c r="R153" s="15"/>
      <c r="S153" s="15"/>
      <c r="T153" s="15"/>
      <c r="U153" s="15"/>
      <c r="V153" s="134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28" customFormat="1" ht="14.25" customHeight="1">
      <c r="A154" s="775" t="s">
        <v>722</v>
      </c>
      <c r="B154" s="776"/>
      <c r="C154" s="777"/>
      <c r="D154" s="185"/>
      <c r="E154" s="186"/>
      <c r="F154" s="230"/>
      <c r="G154" s="29"/>
      <c r="O154" s="69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28" customFormat="1" ht="7.5" customHeight="1">
      <c r="A155" s="459"/>
      <c r="B155" s="460"/>
      <c r="C155" s="461"/>
      <c r="D155" s="185"/>
      <c r="E155" s="186"/>
      <c r="F155" s="230"/>
      <c r="G155" s="29"/>
      <c r="O155" s="69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5" customFormat="1" ht="24.75" customHeight="1">
      <c r="A156" s="7" t="s">
        <v>865</v>
      </c>
      <c r="B156" s="7" t="s">
        <v>867</v>
      </c>
      <c r="C156" s="5" t="s">
        <v>868</v>
      </c>
      <c r="D156" s="44" t="s">
        <v>998</v>
      </c>
      <c r="E156" s="51" t="s">
        <v>999</v>
      </c>
      <c r="F156" s="5" t="s">
        <v>824</v>
      </c>
      <c r="G156" s="43" t="s">
        <v>1000</v>
      </c>
      <c r="H156" s="28" t="s">
        <v>29</v>
      </c>
      <c r="I156" s="28"/>
      <c r="J156" s="28"/>
      <c r="K156" s="28"/>
      <c r="L156" s="28"/>
      <c r="M156" s="28"/>
      <c r="N156" s="28"/>
      <c r="O156" s="69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25.5" customHeight="1">
      <c r="A157" s="130" t="s">
        <v>725</v>
      </c>
      <c r="B157" s="392" t="s">
        <v>160</v>
      </c>
      <c r="C157" s="328" t="s">
        <v>572</v>
      </c>
      <c r="D157" s="157">
        <v>1000</v>
      </c>
      <c r="E157" s="157">
        <v>1000</v>
      </c>
      <c r="F157" s="268">
        <v>0</v>
      </c>
      <c r="G157" s="274">
        <f>F157/E157*100</f>
        <v>0</v>
      </c>
      <c r="H157" s="28"/>
      <c r="I157" s="28"/>
      <c r="J157" s="28"/>
      <c r="K157" s="28"/>
      <c r="L157" s="28"/>
      <c r="M157" s="28"/>
      <c r="N157" s="28"/>
      <c r="O157" s="69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05" customFormat="1" ht="24.75" customHeight="1">
      <c r="A158" s="130" t="s">
        <v>725</v>
      </c>
      <c r="B158" s="392" t="s">
        <v>754</v>
      </c>
      <c r="C158" s="328" t="s">
        <v>496</v>
      </c>
      <c r="D158" s="157">
        <v>1000</v>
      </c>
      <c r="E158" s="157">
        <v>380</v>
      </c>
      <c r="F158" s="268">
        <v>0</v>
      </c>
      <c r="G158" s="274">
        <f>F158/E158*100</f>
        <v>0</v>
      </c>
      <c r="H158" s="28"/>
      <c r="I158" s="28"/>
      <c r="J158" s="28"/>
      <c r="K158" s="28"/>
      <c r="L158" s="28"/>
      <c r="M158" s="28"/>
      <c r="N158" s="28"/>
      <c r="O158" s="69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05" customFormat="1" ht="25.5">
      <c r="A159" s="130" t="s">
        <v>725</v>
      </c>
      <c r="B159" s="392" t="s">
        <v>806</v>
      </c>
      <c r="C159" s="328" t="s">
        <v>563</v>
      </c>
      <c r="D159" s="157">
        <v>1000</v>
      </c>
      <c r="E159" s="157">
        <v>1299</v>
      </c>
      <c r="F159" s="268">
        <v>146</v>
      </c>
      <c r="G159" s="274">
        <f>F159/E159*100</f>
        <v>11.239414934565051</v>
      </c>
      <c r="H159" s="28"/>
      <c r="I159" s="28"/>
      <c r="J159" s="28"/>
      <c r="K159" s="28"/>
      <c r="L159" s="28"/>
      <c r="M159" s="28"/>
      <c r="N159" s="28"/>
      <c r="O159" s="69"/>
      <c r="P159" s="15"/>
      <c r="Q159" s="15"/>
      <c r="R159" s="15"/>
      <c r="S159" s="15"/>
      <c r="T159" s="15"/>
      <c r="U159" s="134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05" customFormat="1" ht="12.75">
      <c r="A160" s="790" t="s">
        <v>764</v>
      </c>
      <c r="B160" s="789"/>
      <c r="C160" s="784"/>
      <c r="D160" s="103">
        <f>SUM(D157:D159)</f>
        <v>3000</v>
      </c>
      <c r="E160" s="103">
        <f>SUM(E157:E159)</f>
        <v>2679</v>
      </c>
      <c r="F160" s="103">
        <f>SUM(F157:F159)</f>
        <v>146</v>
      </c>
      <c r="G160" s="350">
        <f>F160/E160*100</f>
        <v>5.449794699514745</v>
      </c>
      <c r="H160" s="109" t="s">
        <v>28</v>
      </c>
      <c r="I160" s="28"/>
      <c r="J160" s="28"/>
      <c r="K160" s="28"/>
      <c r="L160" s="28"/>
      <c r="M160" s="28"/>
      <c r="N160" s="28"/>
      <c r="O160" s="69" t="s">
        <v>42</v>
      </c>
      <c r="P160" s="69"/>
      <c r="Q160" s="15"/>
      <c r="R160" s="15"/>
      <c r="S160" s="15"/>
      <c r="T160" s="15"/>
      <c r="U160" s="134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5" customFormat="1" ht="10.5" customHeight="1">
      <c r="A161" s="359"/>
      <c r="B161" s="359"/>
      <c r="C161" s="359"/>
      <c r="D161" s="360"/>
      <c r="E161" s="360"/>
      <c r="F161" s="339"/>
      <c r="G161" s="442"/>
      <c r="H161" s="109"/>
      <c r="I161" s="28"/>
      <c r="J161" s="28"/>
      <c r="K161" s="28"/>
      <c r="L161" s="28"/>
      <c r="M161" s="28"/>
      <c r="N161" s="28"/>
      <c r="O161" s="69"/>
      <c r="P161" s="69"/>
      <c r="Q161" s="15"/>
      <c r="R161" s="15"/>
      <c r="S161" s="15"/>
      <c r="T161" s="15"/>
      <c r="U161" s="134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05" customFormat="1" ht="14.25" customHeight="1">
      <c r="A162" s="812" t="s">
        <v>743</v>
      </c>
      <c r="B162" s="812"/>
      <c r="C162" s="812"/>
      <c r="D162" s="812"/>
      <c r="E162" s="812"/>
      <c r="F162" s="339"/>
      <c r="G162" s="442"/>
      <c r="H162" s="109"/>
      <c r="I162" s="28"/>
      <c r="J162" s="28"/>
      <c r="K162" s="28"/>
      <c r="L162" s="28"/>
      <c r="M162" s="28"/>
      <c r="N162" s="28"/>
      <c r="O162" s="69"/>
      <c r="P162" s="69"/>
      <c r="Q162" s="15"/>
      <c r="R162" s="15"/>
      <c r="S162" s="15"/>
      <c r="T162" s="15"/>
      <c r="U162" s="134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05" customFormat="1" ht="8.25" customHeight="1">
      <c r="A163" s="458"/>
      <c r="B163" s="458"/>
      <c r="C163" s="458"/>
      <c r="D163" s="458"/>
      <c r="E163" s="458"/>
      <c r="F163" s="339"/>
      <c r="G163" s="442"/>
      <c r="H163" s="109"/>
      <c r="I163" s="28"/>
      <c r="J163" s="28"/>
      <c r="K163" s="28"/>
      <c r="L163" s="28"/>
      <c r="M163" s="28"/>
      <c r="N163" s="28"/>
      <c r="O163" s="69"/>
      <c r="P163" s="69"/>
      <c r="Q163" s="15"/>
      <c r="R163" s="15"/>
      <c r="S163" s="15"/>
      <c r="T163" s="15"/>
      <c r="U163" s="134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05" customFormat="1" ht="24.75" customHeight="1">
      <c r="A164" s="7" t="s">
        <v>865</v>
      </c>
      <c r="B164" s="7" t="s">
        <v>867</v>
      </c>
      <c r="C164" s="5" t="s">
        <v>868</v>
      </c>
      <c r="D164" s="44" t="s">
        <v>998</v>
      </c>
      <c r="E164" s="51" t="s">
        <v>999</v>
      </c>
      <c r="F164" s="5" t="s">
        <v>824</v>
      </c>
      <c r="G164" s="43" t="s">
        <v>1000</v>
      </c>
      <c r="H164" s="28" t="s">
        <v>29</v>
      </c>
      <c r="I164" s="28"/>
      <c r="J164" s="28"/>
      <c r="K164" s="28"/>
      <c r="L164" s="28"/>
      <c r="M164" s="28"/>
      <c r="N164" s="28"/>
      <c r="O164" s="69"/>
      <c r="P164" s="15"/>
      <c r="Q164" s="15"/>
      <c r="R164" s="15"/>
      <c r="S164" s="15"/>
      <c r="T164" s="15"/>
      <c r="U164" s="134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05" customFormat="1" ht="24" customHeight="1">
      <c r="A165" s="574" t="s">
        <v>676</v>
      </c>
      <c r="B165" s="392" t="s">
        <v>757</v>
      </c>
      <c r="C165" s="131" t="s">
        <v>744</v>
      </c>
      <c r="D165" s="157">
        <v>10000</v>
      </c>
      <c r="E165" s="157">
        <v>10055</v>
      </c>
      <c r="F165" s="268">
        <v>95</v>
      </c>
      <c r="G165" s="274">
        <f>F165/E165*100</f>
        <v>0.9448035803083044</v>
      </c>
      <c r="H165" s="28"/>
      <c r="I165" s="28"/>
      <c r="J165" s="28"/>
      <c r="K165" s="28"/>
      <c r="L165" s="28"/>
      <c r="M165" s="28"/>
      <c r="N165" s="28"/>
      <c r="O165" s="69"/>
      <c r="P165" s="15"/>
      <c r="Q165" s="15"/>
      <c r="R165" s="15"/>
      <c r="S165" s="15"/>
      <c r="T165" s="15"/>
      <c r="U165" s="134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28" customFormat="1" ht="8.25" customHeight="1">
      <c r="A166" s="16"/>
      <c r="B166" s="59"/>
      <c r="C166" s="184"/>
      <c r="D166" s="185"/>
      <c r="E166" s="186"/>
      <c r="F166" s="230"/>
      <c r="G166" s="29"/>
      <c r="O166" s="6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28" customFormat="1" ht="12.75">
      <c r="A167" s="189"/>
      <c r="B167" s="199"/>
      <c r="C167" s="198" t="s">
        <v>126</v>
      </c>
      <c r="D167" s="190">
        <f>D70+D91+D108+D122+D140+D146+D152+D160+D165</f>
        <v>4175273</v>
      </c>
      <c r="E167" s="190">
        <f>E70+E91+E108+E122+E140+E146+E152+E160+E165</f>
        <v>4472015</v>
      </c>
      <c r="F167" s="190">
        <f>F70+F91+F108+F122+F140+F146+F152+F160+F165</f>
        <v>2207273</v>
      </c>
      <c r="G167" s="376">
        <f>F167/E167*100</f>
        <v>49.357459668628124</v>
      </c>
      <c r="O167" s="6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28" customFormat="1" ht="8.25" customHeight="1">
      <c r="A168" s="16"/>
      <c r="B168" s="59"/>
      <c r="C168" s="184"/>
      <c r="D168" s="185"/>
      <c r="E168" s="186"/>
      <c r="F168" s="187"/>
      <c r="G168" s="188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</row>
    <row r="169" spans="1:256" s="105" customFormat="1" ht="15.75">
      <c r="A169" s="64" t="s">
        <v>962</v>
      </c>
      <c r="B169" s="28"/>
      <c r="C169" s="28"/>
      <c r="D169" s="69"/>
      <c r="E169" s="69"/>
      <c r="F169" s="69"/>
      <c r="G169" s="28"/>
      <c r="H169" s="28"/>
      <c r="I169" s="28"/>
      <c r="J169" s="28"/>
      <c r="K169" s="28"/>
      <c r="L169" s="28"/>
      <c r="M169" s="28"/>
      <c r="N169" s="28"/>
      <c r="O169" s="69" t="s">
        <v>44</v>
      </c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05" customFormat="1" ht="7.5" customHeight="1">
      <c r="A170" s="28"/>
      <c r="B170"/>
      <c r="C170"/>
      <c r="D170" s="15"/>
      <c r="E170" s="15"/>
      <c r="F170" s="15"/>
      <c r="G170"/>
      <c r="H170" s="28"/>
      <c r="I170" s="28"/>
      <c r="J170" s="28"/>
      <c r="K170" s="28"/>
      <c r="L170" s="28"/>
      <c r="M170" s="28"/>
      <c r="N170" s="28"/>
      <c r="O170" s="69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05" customFormat="1" ht="14.25" customHeight="1">
      <c r="A171" s="55" t="s">
        <v>958</v>
      </c>
      <c r="B171"/>
      <c r="C171"/>
      <c r="D171" s="15"/>
      <c r="E171" s="15"/>
      <c r="F171" s="15"/>
      <c r="G171"/>
      <c r="H171" s="28"/>
      <c r="I171" s="28"/>
      <c r="J171" s="28"/>
      <c r="K171" s="28"/>
      <c r="L171" s="28"/>
      <c r="M171" s="28"/>
      <c r="N171" s="28"/>
      <c r="O171" s="69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05" customFormat="1" ht="9" customHeight="1">
      <c r="A172" s="55"/>
      <c r="B172"/>
      <c r="C172"/>
      <c r="D172" s="15"/>
      <c r="E172" s="15"/>
      <c r="F172" s="15"/>
      <c r="G172"/>
      <c r="H172" s="28"/>
      <c r="I172" s="28"/>
      <c r="J172" s="28"/>
      <c r="K172" s="28"/>
      <c r="L172" s="28"/>
      <c r="M172" s="28"/>
      <c r="N172" s="28"/>
      <c r="O172" s="69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05" customFormat="1" ht="24.75" customHeight="1">
      <c r="A173" s="7" t="s">
        <v>865</v>
      </c>
      <c r="B173" s="7" t="s">
        <v>867</v>
      </c>
      <c r="C173" s="5" t="s">
        <v>868</v>
      </c>
      <c r="D173" s="44" t="s">
        <v>998</v>
      </c>
      <c r="E173" s="51" t="s">
        <v>999</v>
      </c>
      <c r="F173" s="5" t="s">
        <v>824</v>
      </c>
      <c r="G173" s="43" t="s">
        <v>1000</v>
      </c>
      <c r="H173" s="28"/>
      <c r="I173" s="28"/>
      <c r="J173" s="28"/>
      <c r="K173" s="28"/>
      <c r="L173" s="28"/>
      <c r="M173" s="28"/>
      <c r="N173" s="28"/>
      <c r="O173" s="69"/>
      <c r="P173" s="15"/>
      <c r="Q173" s="15"/>
      <c r="R173" s="15"/>
      <c r="S173" s="134"/>
      <c r="T173" s="15"/>
      <c r="U173" s="134"/>
      <c r="V173" s="134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18" ht="26.25" customHeight="1">
      <c r="A174" s="392" t="s">
        <v>726</v>
      </c>
      <c r="B174" s="340">
        <v>3313</v>
      </c>
      <c r="C174" s="267" t="s">
        <v>699</v>
      </c>
      <c r="D174" s="300">
        <v>200</v>
      </c>
      <c r="E174" s="268">
        <v>200</v>
      </c>
      <c r="F174" s="268">
        <v>0</v>
      </c>
      <c r="G174" s="274">
        <f>F174/E174*100</f>
        <v>0</v>
      </c>
      <c r="R174" s="167"/>
    </row>
    <row r="175" spans="1:18" ht="25.5">
      <c r="A175" s="392" t="s">
        <v>726</v>
      </c>
      <c r="B175" s="340">
        <v>3317</v>
      </c>
      <c r="C175" s="267" t="s">
        <v>633</v>
      </c>
      <c r="D175" s="300">
        <v>150</v>
      </c>
      <c r="E175" s="156">
        <v>150</v>
      </c>
      <c r="F175" s="268">
        <v>8</v>
      </c>
      <c r="G175" s="274">
        <f>F175/E175*100</f>
        <v>5.333333333333334</v>
      </c>
      <c r="R175" s="167"/>
    </row>
    <row r="176" spans="1:19" ht="51">
      <c r="A176" s="392" t="s">
        <v>726</v>
      </c>
      <c r="B176" s="340">
        <v>3319</v>
      </c>
      <c r="C176" s="267" t="s">
        <v>634</v>
      </c>
      <c r="D176" s="300">
        <v>1260</v>
      </c>
      <c r="E176" s="156">
        <v>1260</v>
      </c>
      <c r="F176" s="268">
        <v>20</v>
      </c>
      <c r="G176" s="274">
        <f>F176/E176*100</f>
        <v>1.5873015873015872</v>
      </c>
      <c r="S176" s="134"/>
    </row>
    <row r="177" spans="1:7" ht="12.75" customHeight="1" hidden="1">
      <c r="A177" s="231"/>
      <c r="B177" s="232"/>
      <c r="C177" s="436" t="s">
        <v>56</v>
      </c>
      <c r="D177" s="437"/>
      <c r="E177" s="384"/>
      <c r="F177" s="296"/>
      <c r="G177" s="63"/>
    </row>
    <row r="178" spans="1:7" ht="12.75" customHeight="1" hidden="1">
      <c r="A178" s="788" t="s">
        <v>57</v>
      </c>
      <c r="B178" s="788"/>
      <c r="C178" s="788"/>
      <c r="D178" s="788"/>
      <c r="E178" s="384"/>
      <c r="F178" s="296"/>
      <c r="G178" s="63"/>
    </row>
    <row r="179" spans="1:7" ht="12.75" customHeight="1" hidden="1">
      <c r="A179" s="788" t="s">
        <v>58</v>
      </c>
      <c r="B179" s="788"/>
      <c r="C179" s="788"/>
      <c r="D179" s="788"/>
      <c r="E179" s="384"/>
      <c r="F179" s="296"/>
      <c r="G179" s="63"/>
    </row>
    <row r="180" spans="1:7" ht="12.75" customHeight="1" hidden="1">
      <c r="A180" s="788" t="s">
        <v>59</v>
      </c>
      <c r="B180" s="788"/>
      <c r="C180" s="788"/>
      <c r="D180" s="788"/>
      <c r="E180" s="384"/>
      <c r="F180" s="296"/>
      <c r="G180" s="63"/>
    </row>
    <row r="181" spans="1:7" ht="12.75" customHeight="1" hidden="1">
      <c r="A181" s="788" t="s">
        <v>60</v>
      </c>
      <c r="B181" s="788"/>
      <c r="C181" s="788"/>
      <c r="D181" s="788"/>
      <c r="E181" s="384"/>
      <c r="F181" s="296"/>
      <c r="G181" s="63"/>
    </row>
    <row r="182" spans="1:7" ht="12.75" customHeight="1" hidden="1">
      <c r="A182" s="773" t="s">
        <v>61</v>
      </c>
      <c r="B182" s="773"/>
      <c r="C182" s="773"/>
      <c r="D182" s="773"/>
      <c r="E182" s="384"/>
      <c r="F182" s="296"/>
      <c r="G182" s="63"/>
    </row>
    <row r="183" spans="1:256" s="105" customFormat="1" ht="12.75">
      <c r="A183" s="180"/>
      <c r="B183" s="197"/>
      <c r="C183" s="196" t="s">
        <v>124</v>
      </c>
      <c r="D183" s="223">
        <f>SUM(D174:D182)</f>
        <v>1610</v>
      </c>
      <c r="E183" s="223">
        <f>SUM(E174:E182)</f>
        <v>1610</v>
      </c>
      <c r="F183" s="445">
        <f>SUM(F174:F182)</f>
        <v>28</v>
      </c>
      <c r="G183" s="350">
        <f>F183/E183*100</f>
        <v>1.7391304347826086</v>
      </c>
      <c r="H183" s="109" t="s">
        <v>968</v>
      </c>
      <c r="I183" s="28"/>
      <c r="J183" s="28"/>
      <c r="K183" s="28"/>
      <c r="L183" s="28"/>
      <c r="M183" s="28"/>
      <c r="N183" s="28"/>
      <c r="O183" s="69" t="s">
        <v>43</v>
      </c>
      <c r="P183" s="69"/>
      <c r="Q183" s="15"/>
      <c r="R183" s="134"/>
      <c r="S183" s="15"/>
      <c r="T183" s="15"/>
      <c r="U183" s="134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05" customFormat="1" ht="12.75" customHeight="1">
      <c r="A184" s="16"/>
      <c r="B184" s="59"/>
      <c r="C184" s="184"/>
      <c r="D184" s="349"/>
      <c r="E184" s="186"/>
      <c r="F184" s="230"/>
      <c r="G184" s="29"/>
      <c r="H184" s="109"/>
      <c r="I184" s="28"/>
      <c r="J184" s="28"/>
      <c r="K184" s="28"/>
      <c r="L184" s="28"/>
      <c r="M184" s="28"/>
      <c r="N184" s="28"/>
      <c r="O184" s="69"/>
      <c r="P184" s="69"/>
      <c r="Q184" s="15"/>
      <c r="R184" s="134"/>
      <c r="S184" s="15"/>
      <c r="T184" s="15"/>
      <c r="U184" s="134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05" customFormat="1" ht="14.25" customHeight="1">
      <c r="A185" s="345" t="s">
        <v>686</v>
      </c>
      <c r="B185" s="185"/>
      <c r="C185" s="186"/>
      <c r="D185" s="230"/>
      <c r="E185" s="186"/>
      <c r="F185" s="230"/>
      <c r="G185" s="29"/>
      <c r="H185" s="109"/>
      <c r="I185" s="28"/>
      <c r="J185" s="28"/>
      <c r="K185" s="28"/>
      <c r="L185" s="28"/>
      <c r="M185" s="28"/>
      <c r="N185" s="28"/>
      <c r="O185" s="69"/>
      <c r="P185" s="69"/>
      <c r="Q185" s="15"/>
      <c r="R185" s="134"/>
      <c r="S185" s="15"/>
      <c r="T185" s="15"/>
      <c r="U185" s="134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05" customFormat="1" ht="12.75" customHeight="1">
      <c r="A186" s="345"/>
      <c r="B186" s="185"/>
      <c r="C186" s="186"/>
      <c r="D186" s="230"/>
      <c r="E186" s="186"/>
      <c r="F186" s="230"/>
      <c r="G186" s="29"/>
      <c r="H186" s="109"/>
      <c r="I186" s="28"/>
      <c r="J186" s="28"/>
      <c r="K186" s="28"/>
      <c r="L186" s="28"/>
      <c r="M186" s="28"/>
      <c r="N186" s="28"/>
      <c r="O186" s="69"/>
      <c r="P186" s="69"/>
      <c r="Q186" s="15"/>
      <c r="R186" s="134"/>
      <c r="S186" s="15"/>
      <c r="T186" s="15"/>
      <c r="U186" s="134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05" customFormat="1" ht="25.5" customHeight="1">
      <c r="A187" s="7" t="s">
        <v>865</v>
      </c>
      <c r="B187" s="7" t="s">
        <v>867</v>
      </c>
      <c r="C187" s="5" t="s">
        <v>868</v>
      </c>
      <c r="D187" s="44" t="s">
        <v>998</v>
      </c>
      <c r="E187" s="51" t="s">
        <v>999</v>
      </c>
      <c r="F187" s="5" t="s">
        <v>824</v>
      </c>
      <c r="G187" s="43" t="s">
        <v>1000</v>
      </c>
      <c r="H187" s="109"/>
      <c r="I187" s="28"/>
      <c r="J187" s="28"/>
      <c r="K187" s="28"/>
      <c r="L187" s="28"/>
      <c r="M187" s="28"/>
      <c r="N187" s="28"/>
      <c r="O187" s="69"/>
      <c r="P187" s="69"/>
      <c r="Q187" s="15"/>
      <c r="R187" s="134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05" customFormat="1" ht="12.75">
      <c r="A188" s="130" t="s">
        <v>726</v>
      </c>
      <c r="B188" s="127">
        <v>3311</v>
      </c>
      <c r="C188" s="118" t="s">
        <v>765</v>
      </c>
      <c r="D188" s="300">
        <v>29060</v>
      </c>
      <c r="E188" s="268">
        <v>29165</v>
      </c>
      <c r="F188" s="268">
        <v>9788</v>
      </c>
      <c r="G188" s="274">
        <f>F188/E188*100</f>
        <v>33.56077490142294</v>
      </c>
      <c r="H188" s="109"/>
      <c r="I188" s="28"/>
      <c r="J188" s="28"/>
      <c r="K188" s="28"/>
      <c r="L188" s="28"/>
      <c r="M188" s="28"/>
      <c r="N188" s="28"/>
      <c r="O188" s="69"/>
      <c r="P188" s="69"/>
      <c r="Q188" s="15"/>
      <c r="R188" s="134"/>
      <c r="S188" s="15"/>
      <c r="T188" s="15"/>
      <c r="U188" s="134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05" customFormat="1" ht="12.75" customHeight="1">
      <c r="A189" s="130" t="s">
        <v>726</v>
      </c>
      <c r="B189" s="307">
        <v>3314</v>
      </c>
      <c r="C189" s="310" t="s">
        <v>573</v>
      </c>
      <c r="D189" s="308">
        <v>21670</v>
      </c>
      <c r="E189" s="309">
        <v>21670</v>
      </c>
      <c r="F189" s="268">
        <v>8222</v>
      </c>
      <c r="G189" s="274">
        <f>F189/E189*100</f>
        <v>37.9418550992155</v>
      </c>
      <c r="H189" s="109"/>
      <c r="I189" s="28"/>
      <c r="J189" s="28"/>
      <c r="K189" s="28"/>
      <c r="L189" s="28"/>
      <c r="M189" s="28"/>
      <c r="N189" s="28"/>
      <c r="O189" s="69"/>
      <c r="P189" s="69"/>
      <c r="Q189" s="15"/>
      <c r="R189" s="13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5" customFormat="1" ht="12.75">
      <c r="A190" s="130" t="s">
        <v>726</v>
      </c>
      <c r="B190" s="307">
        <v>3315</v>
      </c>
      <c r="C190" s="310" t="s">
        <v>753</v>
      </c>
      <c r="D190" s="308">
        <v>61929</v>
      </c>
      <c r="E190" s="309">
        <v>61929</v>
      </c>
      <c r="F190" s="268">
        <v>20652</v>
      </c>
      <c r="G190" s="274">
        <f>F190/E190*100</f>
        <v>33.34786610473284</v>
      </c>
      <c r="H190" s="109"/>
      <c r="I190" s="28"/>
      <c r="J190" s="28"/>
      <c r="K190" s="28"/>
      <c r="L190" s="28"/>
      <c r="M190" s="28"/>
      <c r="N190" s="28"/>
      <c r="O190" s="69"/>
      <c r="P190" s="69"/>
      <c r="Q190" s="15"/>
      <c r="R190" s="13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5" customFormat="1" ht="12.75">
      <c r="A191" s="130" t="s">
        <v>726</v>
      </c>
      <c r="B191" s="127">
        <v>3321</v>
      </c>
      <c r="C191" s="128" t="s">
        <v>464</v>
      </c>
      <c r="D191" s="431">
        <v>1800</v>
      </c>
      <c r="E191" s="268">
        <v>1800</v>
      </c>
      <c r="F191" s="268">
        <v>600</v>
      </c>
      <c r="G191" s="274">
        <f>F191/E191*100</f>
        <v>33.33333333333333</v>
      </c>
      <c r="H191" s="109"/>
      <c r="I191" s="28"/>
      <c r="J191" s="28"/>
      <c r="K191" s="28"/>
      <c r="L191" s="28"/>
      <c r="M191" s="28"/>
      <c r="N191" s="28"/>
      <c r="O191" s="69"/>
      <c r="P191" s="69"/>
      <c r="Q191" s="15"/>
      <c r="R191" s="13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05" customFormat="1" ht="12.75">
      <c r="A192" s="180"/>
      <c r="B192" s="197"/>
      <c r="C192" s="196" t="s">
        <v>778</v>
      </c>
      <c r="D192" s="181">
        <f>SUM(D188:D191)</f>
        <v>114459</v>
      </c>
      <c r="E192" s="181">
        <f>SUM(E188:E191)</f>
        <v>114564</v>
      </c>
      <c r="F192" s="348">
        <f>SUM(F188:F191)</f>
        <v>39262</v>
      </c>
      <c r="G192" s="104">
        <f>F192/E192*100</f>
        <v>34.27080060053769</v>
      </c>
      <c r="H192" s="109"/>
      <c r="I192" s="28"/>
      <c r="J192" s="28"/>
      <c r="K192" s="28"/>
      <c r="L192" s="28"/>
      <c r="M192" s="28"/>
      <c r="N192" s="28"/>
      <c r="O192" s="69"/>
      <c r="P192" s="69"/>
      <c r="Q192" s="15"/>
      <c r="R192" s="13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05" customFormat="1" ht="11.25" customHeight="1">
      <c r="A193" s="16"/>
      <c r="B193" s="59"/>
      <c r="C193" s="184"/>
      <c r="D193" s="185"/>
      <c r="E193" s="186"/>
      <c r="F193" s="230"/>
      <c r="G193" s="29"/>
      <c r="H193" s="109"/>
      <c r="I193" s="28"/>
      <c r="J193" s="28"/>
      <c r="K193" s="28"/>
      <c r="L193" s="28"/>
      <c r="M193" s="28"/>
      <c r="N193" s="28"/>
      <c r="O193" s="69"/>
      <c r="P193" s="69"/>
      <c r="Q193" s="15"/>
      <c r="R193" s="13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05" customFormat="1" ht="15" customHeight="1">
      <c r="A194" s="756" t="s">
        <v>687</v>
      </c>
      <c r="B194" s="756"/>
      <c r="C194" s="756"/>
      <c r="D194" s="756"/>
      <c r="E194" s="756"/>
      <c r="F194" s="756"/>
      <c r="G194" s="756"/>
      <c r="H194" s="109"/>
      <c r="I194" s="28"/>
      <c r="J194" s="28"/>
      <c r="K194" s="28"/>
      <c r="L194" s="28"/>
      <c r="M194" s="28"/>
      <c r="N194" s="28"/>
      <c r="O194" s="69"/>
      <c r="P194" s="69"/>
      <c r="Q194" s="15"/>
      <c r="R194" s="13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11.25" customHeight="1">
      <c r="A195" s="463"/>
      <c r="B195" s="463"/>
      <c r="C195" s="463"/>
      <c r="D195" s="463"/>
      <c r="E195" s="463"/>
      <c r="F195" s="463"/>
      <c r="G195" s="463"/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24.75" customHeight="1">
      <c r="A196" s="7" t="s">
        <v>865</v>
      </c>
      <c r="B196" s="7" t="s">
        <v>867</v>
      </c>
      <c r="C196" s="5" t="s">
        <v>868</v>
      </c>
      <c r="D196" s="44" t="s">
        <v>998</v>
      </c>
      <c r="E196" s="51" t="s">
        <v>999</v>
      </c>
      <c r="F196" s="5" t="s">
        <v>824</v>
      </c>
      <c r="G196" s="43" t="s">
        <v>1000</v>
      </c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38.25">
      <c r="A197" s="130" t="s">
        <v>726</v>
      </c>
      <c r="B197" s="127">
        <v>3314</v>
      </c>
      <c r="C197" s="267" t="s">
        <v>945</v>
      </c>
      <c r="D197" s="431">
        <v>8519</v>
      </c>
      <c r="E197" s="268">
        <v>8519</v>
      </c>
      <c r="F197" s="268">
        <v>2840</v>
      </c>
      <c r="G197" s="159">
        <f>F197/E197*100</f>
        <v>33.337246155652075</v>
      </c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24.75" customHeight="1">
      <c r="A198" s="130" t="s">
        <v>726</v>
      </c>
      <c r="B198" s="127">
        <v>3399</v>
      </c>
      <c r="C198" s="267" t="s">
        <v>635</v>
      </c>
      <c r="D198" s="431">
        <v>3000</v>
      </c>
      <c r="E198" s="268">
        <v>3053</v>
      </c>
      <c r="F198" s="268">
        <v>31</v>
      </c>
      <c r="G198" s="159">
        <f>F198/E198*100</f>
        <v>1.0153946937438585</v>
      </c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3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27" customHeight="1">
      <c r="A199" s="130" t="s">
        <v>726</v>
      </c>
      <c r="B199" s="127">
        <v>3330</v>
      </c>
      <c r="C199" s="267" t="s">
        <v>636</v>
      </c>
      <c r="D199" s="431">
        <v>300</v>
      </c>
      <c r="E199" s="268">
        <v>300</v>
      </c>
      <c r="F199" s="268">
        <v>0</v>
      </c>
      <c r="G199" s="159">
        <f>F199/E199*100</f>
        <v>0</v>
      </c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39" customHeight="1">
      <c r="A200" s="130" t="s">
        <v>726</v>
      </c>
      <c r="B200" s="127">
        <v>3317</v>
      </c>
      <c r="C200" s="267" t="s">
        <v>63</v>
      </c>
      <c r="D200" s="431">
        <v>0</v>
      </c>
      <c r="E200" s="268">
        <v>200</v>
      </c>
      <c r="F200" s="268">
        <v>0</v>
      </c>
      <c r="G200" s="159">
        <f>F200/E200*100</f>
        <v>0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12.75">
      <c r="A201" s="180"/>
      <c r="B201" s="197"/>
      <c r="C201" s="196" t="s">
        <v>779</v>
      </c>
      <c r="D201" s="181">
        <f>SUM(D197:D200)</f>
        <v>11819</v>
      </c>
      <c r="E201" s="181">
        <f>SUM(E197:E200)</f>
        <v>12072</v>
      </c>
      <c r="F201" s="348">
        <f>SUM(F197:F200)</f>
        <v>2871</v>
      </c>
      <c r="G201" s="104">
        <f>F201/E201*100</f>
        <v>23.782306163021868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13.5" customHeight="1">
      <c r="A202" s="16"/>
      <c r="B202" s="59"/>
      <c r="C202" s="184"/>
      <c r="D202" s="61"/>
      <c r="E202" s="186"/>
      <c r="F202" s="187"/>
      <c r="G202" s="29"/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34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13.5" customHeight="1">
      <c r="A203" s="778" t="s">
        <v>722</v>
      </c>
      <c r="B203" s="779"/>
      <c r="C203" s="184"/>
      <c r="D203" s="61"/>
      <c r="E203" s="186"/>
      <c r="F203" s="187"/>
      <c r="G203" s="29"/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34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2.75" customHeight="1">
      <c r="A204" s="345"/>
      <c r="B204" s="185"/>
      <c r="C204" s="186"/>
      <c r="D204" s="230"/>
      <c r="E204" s="186"/>
      <c r="F204" s="230"/>
      <c r="G204" s="29"/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34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25.5" customHeight="1">
      <c r="A205" s="7" t="s">
        <v>865</v>
      </c>
      <c r="B205" s="7" t="s">
        <v>867</v>
      </c>
      <c r="C205" s="5" t="s">
        <v>868</v>
      </c>
      <c r="D205" s="44" t="s">
        <v>998</v>
      </c>
      <c r="E205" s="51" t="s">
        <v>999</v>
      </c>
      <c r="F205" s="5" t="s">
        <v>824</v>
      </c>
      <c r="G205" s="43" t="s">
        <v>1000</v>
      </c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25.5">
      <c r="A206" s="392" t="s">
        <v>726</v>
      </c>
      <c r="B206" s="340">
        <v>3322</v>
      </c>
      <c r="C206" s="267" t="s">
        <v>465</v>
      </c>
      <c r="D206" s="300">
        <v>750</v>
      </c>
      <c r="E206" s="268">
        <v>750</v>
      </c>
      <c r="F206" s="268">
        <v>21</v>
      </c>
      <c r="G206" s="274">
        <f>F206/E206*100</f>
        <v>2.8000000000000003</v>
      </c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25.5">
      <c r="A207" s="392">
        <v>4000</v>
      </c>
      <c r="B207" s="340">
        <v>3322</v>
      </c>
      <c r="C207" s="267" t="s">
        <v>684</v>
      </c>
      <c r="D207" s="300">
        <v>3000</v>
      </c>
      <c r="E207" s="268">
        <v>3000</v>
      </c>
      <c r="F207" s="268">
        <v>0</v>
      </c>
      <c r="G207" s="274">
        <f>F207/E207*100</f>
        <v>0</v>
      </c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25.5">
      <c r="A208" s="392">
        <v>4000</v>
      </c>
      <c r="B208" s="340">
        <v>3322</v>
      </c>
      <c r="C208" s="267" t="s">
        <v>685</v>
      </c>
      <c r="D208" s="300">
        <v>18000</v>
      </c>
      <c r="E208" s="268">
        <v>18000</v>
      </c>
      <c r="F208" s="268">
        <v>0</v>
      </c>
      <c r="G208" s="274">
        <f>F208/E208*100</f>
        <v>0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12.75">
      <c r="A209" s="180"/>
      <c r="B209" s="197"/>
      <c r="C209" s="196" t="s">
        <v>125</v>
      </c>
      <c r="D209" s="453">
        <f>SUM(D206:D208)</f>
        <v>21750</v>
      </c>
      <c r="E209" s="453">
        <f>SUM(E206:E208)</f>
        <v>21750</v>
      </c>
      <c r="F209" s="453">
        <f>SUM(F206:F208)</f>
        <v>21</v>
      </c>
      <c r="G209" s="104">
        <f>G206</f>
        <v>2.8000000000000003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12.75">
      <c r="A210" s="16"/>
      <c r="B210" s="59"/>
      <c r="C210" s="184"/>
      <c r="D210" s="536"/>
      <c r="E210" s="536"/>
      <c r="F210" s="536"/>
      <c r="G210" s="29"/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12.75">
      <c r="A211" s="812" t="s">
        <v>637</v>
      </c>
      <c r="B211" s="812"/>
      <c r="C211" s="812"/>
      <c r="D211" s="812"/>
      <c r="E211" s="812"/>
      <c r="F211" s="339"/>
      <c r="G211" s="442"/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12.75">
      <c r="A212" s="458"/>
      <c r="B212" s="458"/>
      <c r="C212" s="458"/>
      <c r="D212" s="458"/>
      <c r="E212" s="458"/>
      <c r="F212" s="339"/>
      <c r="G212" s="442"/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24.75" customHeight="1">
      <c r="A213" s="7" t="s">
        <v>865</v>
      </c>
      <c r="B213" s="7" t="s">
        <v>867</v>
      </c>
      <c r="C213" s="5" t="s">
        <v>868</v>
      </c>
      <c r="D213" s="44" t="s">
        <v>998</v>
      </c>
      <c r="E213" s="51" t="s">
        <v>999</v>
      </c>
      <c r="F213" s="5" t="s">
        <v>824</v>
      </c>
      <c r="G213" s="43" t="s">
        <v>1000</v>
      </c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25.5">
      <c r="A214" s="130" t="s">
        <v>726</v>
      </c>
      <c r="B214" s="127" t="s">
        <v>959</v>
      </c>
      <c r="C214" s="328" t="s">
        <v>960</v>
      </c>
      <c r="D214" s="431">
        <v>0</v>
      </c>
      <c r="E214" s="268">
        <v>16799</v>
      </c>
      <c r="F214" s="268">
        <v>16799</v>
      </c>
      <c r="G214" s="274">
        <f>F214/E214*100</f>
        <v>100</v>
      </c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34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12.75">
      <c r="A215" s="16"/>
      <c r="B215" s="59"/>
      <c r="C215" s="184"/>
      <c r="D215" s="185"/>
      <c r="E215" s="186"/>
      <c r="F215" s="187"/>
      <c r="G215" s="188"/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12.75">
      <c r="A216" s="189"/>
      <c r="B216" s="199"/>
      <c r="C216" s="198" t="s">
        <v>126</v>
      </c>
      <c r="D216" s="190">
        <f>D183+D192+D201+D209+D214</f>
        <v>149638</v>
      </c>
      <c r="E216" s="190">
        <f>E183+E192+E201+E209+E214</f>
        <v>166795</v>
      </c>
      <c r="F216" s="190">
        <f>F183+F192+F201+F209+F214</f>
        <v>58981</v>
      </c>
      <c r="G216" s="10">
        <f>F216/E216*100</f>
        <v>35.36137174375731</v>
      </c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12.75" customHeight="1">
      <c r="A217" s="16"/>
      <c r="B217" s="59"/>
      <c r="C217" s="184"/>
      <c r="D217" s="185"/>
      <c r="E217" s="186"/>
      <c r="F217" s="187"/>
      <c r="G217" s="188"/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15.75">
      <c r="A218" s="64" t="s">
        <v>31</v>
      </c>
      <c r="B218" s="28"/>
      <c r="C218" s="28"/>
      <c r="D218" s="69"/>
      <c r="E218" s="69"/>
      <c r="F218" s="69"/>
      <c r="G218" s="28"/>
      <c r="H218" s="28"/>
      <c r="I218" s="28"/>
      <c r="J218" s="28"/>
      <c r="K218" s="28"/>
      <c r="L218" s="28"/>
      <c r="M218" s="28"/>
      <c r="N218" s="28"/>
      <c r="O218" s="69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12.75" customHeight="1">
      <c r="A219" s="64"/>
      <c r="B219" s="28"/>
      <c r="C219" s="28"/>
      <c r="D219" s="69"/>
      <c r="E219" s="69"/>
      <c r="F219" s="69"/>
      <c r="G219" s="28"/>
      <c r="H219" s="28"/>
      <c r="I219" s="28"/>
      <c r="J219" s="28"/>
      <c r="K219" s="28"/>
      <c r="L219" s="28"/>
      <c r="M219" s="28"/>
      <c r="N219" s="28"/>
      <c r="O219" s="69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15" customHeight="1">
      <c r="A220" s="55" t="s">
        <v>958</v>
      </c>
      <c r="B220"/>
      <c r="C220"/>
      <c r="D220" s="15"/>
      <c r="E220" s="15"/>
      <c r="F220" s="15"/>
      <c r="G220"/>
      <c r="H220" s="28"/>
      <c r="I220" s="28"/>
      <c r="J220" s="28"/>
      <c r="K220" s="28"/>
      <c r="L220" s="28"/>
      <c r="M220" s="28"/>
      <c r="N220" s="28"/>
      <c r="O220" s="69"/>
      <c r="P220" s="15"/>
      <c r="Q220" s="15"/>
      <c r="R220" s="15"/>
      <c r="S220" s="15"/>
      <c r="T220" s="15"/>
      <c r="U220" s="15"/>
      <c r="V220" s="13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12.75">
      <c r="A221" s="55"/>
      <c r="B221"/>
      <c r="C221"/>
      <c r="D221" s="15"/>
      <c r="E221" s="15"/>
      <c r="F221" s="15"/>
      <c r="G221"/>
      <c r="H221" s="28"/>
      <c r="I221" s="28"/>
      <c r="J221" s="28"/>
      <c r="K221" s="28"/>
      <c r="L221" s="28"/>
      <c r="M221" s="28"/>
      <c r="N221" s="28"/>
      <c r="O221" s="69"/>
      <c r="P221" s="15"/>
      <c r="Q221" s="15"/>
      <c r="R221" s="15"/>
      <c r="S221" s="15"/>
      <c r="T221" s="15"/>
      <c r="U221" s="15"/>
      <c r="V221" s="13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25.5" customHeight="1">
      <c r="A222" s="7" t="s">
        <v>865</v>
      </c>
      <c r="B222" s="7" t="s">
        <v>867</v>
      </c>
      <c r="C222" s="5" t="s">
        <v>868</v>
      </c>
      <c r="D222" s="44" t="s">
        <v>998</v>
      </c>
      <c r="E222" s="51" t="s">
        <v>999</v>
      </c>
      <c r="F222" s="5" t="s">
        <v>824</v>
      </c>
      <c r="G222" s="43" t="s">
        <v>1000</v>
      </c>
      <c r="H222" s="28"/>
      <c r="I222" s="28"/>
      <c r="J222" s="28"/>
      <c r="K222" s="28"/>
      <c r="L222" s="28"/>
      <c r="M222" s="28"/>
      <c r="N222" s="28"/>
      <c r="O222" s="69"/>
      <c r="P222" s="15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25.5">
      <c r="A223" s="130" t="s">
        <v>727</v>
      </c>
      <c r="B223" s="127">
        <v>3539</v>
      </c>
      <c r="C223" s="128" t="s">
        <v>781</v>
      </c>
      <c r="D223" s="201">
        <v>4600</v>
      </c>
      <c r="E223" s="268">
        <v>4600</v>
      </c>
      <c r="F223" s="268">
        <v>1430</v>
      </c>
      <c r="G223" s="270">
        <f aca="true" t="shared" si="7" ref="G223:G236">F223/E223*100</f>
        <v>31.08695652173913</v>
      </c>
      <c r="H223" s="28"/>
      <c r="I223" s="28"/>
      <c r="J223" s="28"/>
      <c r="K223" s="28"/>
      <c r="L223" s="28"/>
      <c r="M223" s="28"/>
      <c r="N223" s="28"/>
      <c r="O223" s="69"/>
      <c r="P223" s="15"/>
      <c r="Q223" s="15"/>
      <c r="R223" s="13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25.5">
      <c r="A224" s="130" t="s">
        <v>727</v>
      </c>
      <c r="B224" s="127">
        <v>3549</v>
      </c>
      <c r="C224" s="118" t="s">
        <v>750</v>
      </c>
      <c r="D224" s="201">
        <v>300</v>
      </c>
      <c r="E224" s="268">
        <v>300</v>
      </c>
      <c r="F224" s="268">
        <v>0</v>
      </c>
      <c r="G224" s="270">
        <f t="shared" si="7"/>
        <v>0</v>
      </c>
      <c r="H224" s="28"/>
      <c r="I224" s="28"/>
      <c r="J224" s="28"/>
      <c r="K224" s="28"/>
      <c r="L224" s="28"/>
      <c r="M224" s="28"/>
      <c r="N224" s="28"/>
      <c r="O224" s="69"/>
      <c r="P224" s="15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23.25" customHeight="1">
      <c r="A225" s="130" t="s">
        <v>727</v>
      </c>
      <c r="B225" s="127">
        <v>3569</v>
      </c>
      <c r="C225" s="128" t="s">
        <v>690</v>
      </c>
      <c r="D225" s="201">
        <v>600</v>
      </c>
      <c r="E225" s="268">
        <v>600</v>
      </c>
      <c r="F225" s="268">
        <v>20</v>
      </c>
      <c r="G225" s="270">
        <f t="shared" si="7"/>
        <v>3.3333333333333335</v>
      </c>
      <c r="H225" s="28"/>
      <c r="I225" s="28"/>
      <c r="J225" s="28"/>
      <c r="K225" s="28"/>
      <c r="L225" s="28"/>
      <c r="M225" s="28"/>
      <c r="N225" s="28"/>
      <c r="O225" s="69"/>
      <c r="P225" s="15"/>
      <c r="Q225" s="15"/>
      <c r="R225" s="13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38.25">
      <c r="A226" s="130" t="s">
        <v>727</v>
      </c>
      <c r="B226" s="127">
        <v>3592</v>
      </c>
      <c r="C226" s="118" t="s">
        <v>693</v>
      </c>
      <c r="D226" s="201">
        <v>1500</v>
      </c>
      <c r="E226" s="268">
        <v>1500</v>
      </c>
      <c r="F226" s="268">
        <v>431</v>
      </c>
      <c r="G226" s="270">
        <f>F226/E226*100</f>
        <v>28.733333333333334</v>
      </c>
      <c r="H226" s="28"/>
      <c r="I226" s="28"/>
      <c r="J226" s="28"/>
      <c r="K226" s="28"/>
      <c r="L226" s="28"/>
      <c r="M226" s="28"/>
      <c r="N226" s="28"/>
      <c r="O226" s="69"/>
      <c r="P226" s="15"/>
      <c r="Q226" s="15"/>
      <c r="R226" s="134"/>
      <c r="S226" s="15"/>
      <c r="T226" s="15"/>
      <c r="U226" s="134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12.75">
      <c r="A227" s="130" t="s">
        <v>727</v>
      </c>
      <c r="B227" s="127" t="s">
        <v>691</v>
      </c>
      <c r="C227" s="118" t="s">
        <v>766</v>
      </c>
      <c r="D227" s="268">
        <f>D228+D229+D230+D231+D232</f>
        <v>8120</v>
      </c>
      <c r="E227" s="268">
        <f>E228+E229+E230+E231+E232</f>
        <v>9777</v>
      </c>
      <c r="F227" s="268">
        <f>F228+F229+F230+F231+F232</f>
        <v>1920</v>
      </c>
      <c r="G227" s="270">
        <f>F227/E227*100</f>
        <v>19.63792574409328</v>
      </c>
      <c r="H227" s="28"/>
      <c r="I227" s="28"/>
      <c r="J227" s="28"/>
      <c r="K227" s="28"/>
      <c r="L227" s="28"/>
      <c r="M227" s="28"/>
      <c r="N227" s="28"/>
      <c r="O227" s="69"/>
      <c r="P227" s="15"/>
      <c r="Q227" s="15"/>
      <c r="R227" s="134"/>
      <c r="S227" s="15"/>
      <c r="T227" s="15"/>
      <c r="U227" s="15"/>
      <c r="V227" s="134"/>
      <c r="W227" s="134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12.75">
      <c r="A228" s="130" t="s">
        <v>727</v>
      </c>
      <c r="B228" s="366" t="s">
        <v>574</v>
      </c>
      <c r="C228" s="367" t="s">
        <v>498</v>
      </c>
      <c r="D228" s="407">
        <v>2900</v>
      </c>
      <c r="E228" s="369">
        <v>2900</v>
      </c>
      <c r="F228" s="369">
        <v>0</v>
      </c>
      <c r="G228" s="448">
        <f t="shared" si="7"/>
        <v>0</v>
      </c>
      <c r="H228" s="28"/>
      <c r="I228" s="28"/>
      <c r="J228" s="28"/>
      <c r="K228" s="28"/>
      <c r="L228" s="28"/>
      <c r="M228" s="28"/>
      <c r="N228" s="28"/>
      <c r="O228" s="69"/>
      <c r="P228" s="15"/>
      <c r="Q228" s="15"/>
      <c r="R228" s="134"/>
      <c r="S228" s="15"/>
      <c r="T228" s="15"/>
      <c r="U228" s="15"/>
      <c r="V228" s="15"/>
      <c r="W228" s="134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2.75">
      <c r="A229" s="130" t="s">
        <v>727</v>
      </c>
      <c r="B229" s="366" t="s">
        <v>517</v>
      </c>
      <c r="C229" s="367" t="s">
        <v>784</v>
      </c>
      <c r="D229" s="407">
        <v>750</v>
      </c>
      <c r="E229" s="369">
        <v>1451</v>
      </c>
      <c r="F229" s="369">
        <v>702</v>
      </c>
      <c r="G229" s="448">
        <f t="shared" si="7"/>
        <v>48.380427291523084</v>
      </c>
      <c r="H229" s="28"/>
      <c r="I229" s="28"/>
      <c r="J229" s="28"/>
      <c r="K229" s="28"/>
      <c r="L229" s="28"/>
      <c r="M229" s="28"/>
      <c r="N229" s="28"/>
      <c r="O229" s="69"/>
      <c r="P229" s="15"/>
      <c r="Q229" s="15"/>
      <c r="R229" s="134"/>
      <c r="S229" s="15"/>
      <c r="T229" s="15"/>
      <c r="U229" s="15"/>
      <c r="V229" s="15"/>
      <c r="W229" s="134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2.75">
      <c r="A230" s="130" t="s">
        <v>727</v>
      </c>
      <c r="B230" s="366" t="s">
        <v>785</v>
      </c>
      <c r="C230" s="367" t="s">
        <v>786</v>
      </c>
      <c r="D230" s="407">
        <v>1810</v>
      </c>
      <c r="E230" s="369">
        <v>1810</v>
      </c>
      <c r="F230" s="369">
        <v>571</v>
      </c>
      <c r="G230" s="448">
        <f t="shared" si="7"/>
        <v>31.546961325966848</v>
      </c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34"/>
      <c r="S230" s="15"/>
      <c r="T230" s="15"/>
      <c r="U230" s="15"/>
      <c r="V230" s="15"/>
      <c r="W230" s="134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>
      <c r="A231" s="130" t="s">
        <v>727</v>
      </c>
      <c r="B231" s="366" t="s">
        <v>785</v>
      </c>
      <c r="C231" s="367" t="s">
        <v>787</v>
      </c>
      <c r="D231" s="368">
        <v>2460</v>
      </c>
      <c r="E231" s="369">
        <v>3416</v>
      </c>
      <c r="F231" s="369">
        <v>519</v>
      </c>
      <c r="G231" s="448">
        <f t="shared" si="7"/>
        <v>15.19320843091335</v>
      </c>
      <c r="H231" s="28"/>
      <c r="I231" s="28"/>
      <c r="J231" s="28"/>
      <c r="K231" s="28"/>
      <c r="L231" s="28"/>
      <c r="M231" s="28"/>
      <c r="N231" s="28"/>
      <c r="O231" s="69"/>
      <c r="P231" s="15"/>
      <c r="Q231" s="15"/>
      <c r="R231" s="134"/>
      <c r="S231" s="15"/>
      <c r="T231" s="15"/>
      <c r="U231" s="134"/>
      <c r="V231" s="15"/>
      <c r="W231" s="134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2.75">
      <c r="A232" s="130" t="s">
        <v>727</v>
      </c>
      <c r="B232" s="366" t="s">
        <v>782</v>
      </c>
      <c r="C232" s="367" t="s">
        <v>783</v>
      </c>
      <c r="D232" s="368">
        <v>200</v>
      </c>
      <c r="E232" s="369">
        <v>200</v>
      </c>
      <c r="F232" s="369">
        <v>128</v>
      </c>
      <c r="G232" s="448">
        <f>F232/E232*100</f>
        <v>64</v>
      </c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34"/>
      <c r="S232" s="15"/>
      <c r="T232" s="15"/>
      <c r="U232" s="134"/>
      <c r="V232" s="15"/>
      <c r="W232" s="134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25.5">
      <c r="A233" s="130">
        <v>5000</v>
      </c>
      <c r="B233" s="340">
        <v>4324</v>
      </c>
      <c r="C233" s="128" t="s">
        <v>944</v>
      </c>
      <c r="D233" s="157">
        <v>0</v>
      </c>
      <c r="E233" s="156">
        <v>0</v>
      </c>
      <c r="F233" s="268">
        <v>649</v>
      </c>
      <c r="G233" s="274" t="s">
        <v>123</v>
      </c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34"/>
      <c r="S233" s="15"/>
      <c r="T233" s="15"/>
      <c r="U233" s="134"/>
      <c r="V233" s="15"/>
      <c r="W233" s="134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14.25" customHeight="1">
      <c r="A234" s="130" t="s">
        <v>727</v>
      </c>
      <c r="B234" s="127">
        <v>3592</v>
      </c>
      <c r="C234" s="118" t="s">
        <v>642</v>
      </c>
      <c r="D234" s="201">
        <v>0</v>
      </c>
      <c r="E234" s="268">
        <v>510</v>
      </c>
      <c r="F234" s="268">
        <v>0</v>
      </c>
      <c r="G234" s="270">
        <f t="shared" si="7"/>
        <v>0</v>
      </c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34"/>
      <c r="S234" s="15"/>
      <c r="T234" s="15"/>
      <c r="U234" s="134"/>
      <c r="V234" s="15"/>
      <c r="W234" s="134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14.25" customHeight="1">
      <c r="A235" s="130" t="s">
        <v>727</v>
      </c>
      <c r="B235" s="127">
        <v>3531</v>
      </c>
      <c r="C235" s="118" t="s">
        <v>761</v>
      </c>
      <c r="D235" s="201">
        <v>0</v>
      </c>
      <c r="E235" s="268">
        <v>40</v>
      </c>
      <c r="F235" s="268">
        <v>40</v>
      </c>
      <c r="G235" s="270">
        <f t="shared" si="7"/>
        <v>100</v>
      </c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34"/>
      <c r="S235" s="15"/>
      <c r="T235" s="15"/>
      <c r="U235" s="134"/>
      <c r="V235" s="15"/>
      <c r="W235" s="134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12.75">
      <c r="A236" s="180"/>
      <c r="B236" s="197"/>
      <c r="C236" s="196" t="s">
        <v>792</v>
      </c>
      <c r="D236" s="181">
        <f>SUM(D223:D234)-D227</f>
        <v>15120</v>
      </c>
      <c r="E236" s="181">
        <f>SUM(E223:E235)-E227</f>
        <v>17327</v>
      </c>
      <c r="F236" s="181">
        <f>SUM(F223:F235)-F227</f>
        <v>4490</v>
      </c>
      <c r="G236" s="395">
        <f t="shared" si="7"/>
        <v>25.91331448029088</v>
      </c>
      <c r="H236" s="109" t="s">
        <v>968</v>
      </c>
      <c r="I236" s="28"/>
      <c r="J236" s="28"/>
      <c r="K236" s="28"/>
      <c r="L236" s="28"/>
      <c r="M236" s="28"/>
      <c r="N236" s="28"/>
      <c r="O236" s="69" t="s">
        <v>43</v>
      </c>
      <c r="P236" s="69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12.75">
      <c r="A237" s="16"/>
      <c r="B237" s="59"/>
      <c r="C237" s="184"/>
      <c r="D237" s="185"/>
      <c r="E237" s="185"/>
      <c r="F237" s="185"/>
      <c r="G237" s="387"/>
      <c r="H237" s="109"/>
      <c r="I237" s="28"/>
      <c r="J237" s="28"/>
      <c r="K237" s="28"/>
      <c r="L237" s="28"/>
      <c r="M237" s="28"/>
      <c r="N237" s="28"/>
      <c r="O237" s="69"/>
      <c r="P237" s="69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15.75" customHeight="1">
      <c r="A238" s="345" t="s">
        <v>940</v>
      </c>
      <c r="B238" s="185"/>
      <c r="C238" s="186"/>
      <c r="D238" s="230"/>
      <c r="E238" s="186"/>
      <c r="F238" s="230"/>
      <c r="G238" s="99"/>
      <c r="H238" s="109"/>
      <c r="I238" s="28"/>
      <c r="J238" s="28"/>
      <c r="K238" s="28"/>
      <c r="L238" s="28"/>
      <c r="M238" s="28"/>
      <c r="N238" s="28"/>
      <c r="O238" s="69"/>
      <c r="P238" s="69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5" customHeight="1">
      <c r="A239" s="345"/>
      <c r="B239" s="185"/>
      <c r="C239" s="186"/>
      <c r="D239" s="230"/>
      <c r="E239" s="186"/>
      <c r="F239" s="230"/>
      <c r="G239" s="99"/>
      <c r="H239" s="109"/>
      <c r="I239" s="28"/>
      <c r="J239" s="28"/>
      <c r="K239" s="28"/>
      <c r="L239" s="28"/>
      <c r="M239" s="28"/>
      <c r="N239" s="28"/>
      <c r="O239" s="69"/>
      <c r="P239" s="69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24.75" customHeight="1">
      <c r="A240" s="7" t="s">
        <v>865</v>
      </c>
      <c r="B240" s="7" t="s">
        <v>867</v>
      </c>
      <c r="C240" s="5" t="s">
        <v>868</v>
      </c>
      <c r="D240" s="44" t="s">
        <v>998</v>
      </c>
      <c r="E240" s="51" t="s">
        <v>999</v>
      </c>
      <c r="F240" s="5" t="s">
        <v>824</v>
      </c>
      <c r="G240" s="43" t="s">
        <v>1000</v>
      </c>
      <c r="H240" s="109"/>
      <c r="I240" s="28"/>
      <c r="J240" s="28"/>
      <c r="K240" s="28"/>
      <c r="L240" s="28"/>
      <c r="M240" s="28"/>
      <c r="N240" s="28"/>
      <c r="O240" s="69"/>
      <c r="P240" s="69"/>
      <c r="Q240" s="15"/>
      <c r="R240" s="134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2.75">
      <c r="A241" s="307">
        <v>5000</v>
      </c>
      <c r="B241" s="307">
        <v>3522</v>
      </c>
      <c r="C241" s="310" t="s">
        <v>796</v>
      </c>
      <c r="D241" s="308">
        <v>6400</v>
      </c>
      <c r="E241" s="309">
        <v>6400</v>
      </c>
      <c r="F241" s="268">
        <v>2124</v>
      </c>
      <c r="G241" s="159">
        <f>F241/E241*100</f>
        <v>33.1875</v>
      </c>
      <c r="H241" s="109"/>
      <c r="I241" s="28"/>
      <c r="J241" s="28"/>
      <c r="K241" s="28"/>
      <c r="L241" s="28"/>
      <c r="M241" s="28"/>
      <c r="N241" s="28"/>
      <c r="O241" s="69"/>
      <c r="P241" s="69"/>
      <c r="Q241" s="15"/>
      <c r="R241" s="134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2.75">
      <c r="A242" s="307">
        <v>5000</v>
      </c>
      <c r="B242" s="307">
        <v>3529</v>
      </c>
      <c r="C242" s="310" t="s">
        <v>751</v>
      </c>
      <c r="D242" s="308">
        <v>25537</v>
      </c>
      <c r="E242" s="309">
        <v>25537</v>
      </c>
      <c r="F242" s="268">
        <v>8508</v>
      </c>
      <c r="G242" s="159">
        <f>F242/E242*100</f>
        <v>33.31636449073893</v>
      </c>
      <c r="H242" s="109"/>
      <c r="I242" s="28"/>
      <c r="J242" s="28"/>
      <c r="K242" s="28"/>
      <c r="L242" s="28"/>
      <c r="M242" s="28"/>
      <c r="N242" s="28"/>
      <c r="O242" s="69"/>
      <c r="P242" s="69"/>
      <c r="Q242" s="15"/>
      <c r="R242" s="134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2.75">
      <c r="A243" s="307">
        <v>5000</v>
      </c>
      <c r="B243" s="127">
        <v>3533</v>
      </c>
      <c r="C243" s="128" t="s">
        <v>752</v>
      </c>
      <c r="D243" s="347">
        <v>157061</v>
      </c>
      <c r="E243" s="268">
        <v>157061</v>
      </c>
      <c r="F243" s="268">
        <v>48592</v>
      </c>
      <c r="G243" s="159">
        <f>F243/E243*100</f>
        <v>30.938297858793717</v>
      </c>
      <c r="H243" s="109"/>
      <c r="I243" s="28"/>
      <c r="J243" s="28"/>
      <c r="K243" s="28"/>
      <c r="L243" s="28"/>
      <c r="M243" s="28"/>
      <c r="N243" s="28"/>
      <c r="O243" s="69"/>
      <c r="P243" s="69"/>
      <c r="Q243" s="15"/>
      <c r="R243" s="134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180"/>
      <c r="B244" s="197"/>
      <c r="C244" s="196" t="s">
        <v>778</v>
      </c>
      <c r="D244" s="181">
        <f>SUM(D241:D243)</f>
        <v>188998</v>
      </c>
      <c r="E244" s="181">
        <f>SUM(E241:E243)</f>
        <v>188998</v>
      </c>
      <c r="F244" s="181">
        <f>SUM(F241:F243)</f>
        <v>59224</v>
      </c>
      <c r="G244" s="104">
        <f>F244/E244*100</f>
        <v>31.335781331019376</v>
      </c>
      <c r="H244" s="109"/>
      <c r="I244" s="28"/>
      <c r="J244" s="28"/>
      <c r="K244" s="28"/>
      <c r="L244" s="28"/>
      <c r="M244" s="28"/>
      <c r="N244" s="28"/>
      <c r="O244" s="69"/>
      <c r="P244" s="69"/>
      <c r="Q244" s="15"/>
      <c r="R244" s="134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13.5" customHeight="1">
      <c r="A245" s="180"/>
      <c r="B245" s="197"/>
      <c r="C245" s="196" t="s">
        <v>124</v>
      </c>
      <c r="D245" s="181">
        <f>D236+D244</f>
        <v>204118</v>
      </c>
      <c r="E245" s="181">
        <f>E236+E244</f>
        <v>206325</v>
      </c>
      <c r="F245" s="181">
        <f>F236+F244</f>
        <v>63714</v>
      </c>
      <c r="G245" s="104">
        <f>F245/E245*100</f>
        <v>30.880407124681934</v>
      </c>
      <c r="H245" s="109"/>
      <c r="I245" s="28"/>
      <c r="J245" s="28"/>
      <c r="K245" s="28"/>
      <c r="L245" s="28"/>
      <c r="M245" s="28"/>
      <c r="N245" s="28"/>
      <c r="O245" s="69"/>
      <c r="P245" s="69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3.5" customHeight="1">
      <c r="A246" s="16"/>
      <c r="B246" s="59"/>
      <c r="C246" s="184"/>
      <c r="D246" s="185"/>
      <c r="E246" s="185"/>
      <c r="F246" s="185"/>
      <c r="G246" s="99"/>
      <c r="H246" s="109"/>
      <c r="I246" s="28"/>
      <c r="J246" s="28"/>
      <c r="K246" s="28"/>
      <c r="L246" s="28"/>
      <c r="M246" s="28"/>
      <c r="N246" s="28"/>
      <c r="O246" s="69"/>
      <c r="P246" s="69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13.5" customHeight="1">
      <c r="A247" s="345" t="s">
        <v>722</v>
      </c>
      <c r="B247" s="345"/>
      <c r="C247" s="345"/>
      <c r="D247" s="185"/>
      <c r="E247" s="185"/>
      <c r="F247" s="185"/>
      <c r="G247" s="99"/>
      <c r="H247" s="109"/>
      <c r="I247" s="28"/>
      <c r="J247" s="28"/>
      <c r="K247" s="28"/>
      <c r="L247" s="28"/>
      <c r="M247" s="28"/>
      <c r="N247" s="28"/>
      <c r="O247" s="69"/>
      <c r="P247" s="69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13.5" customHeight="1">
      <c r="A248" s="20"/>
      <c r="B248" s="20"/>
      <c r="C248" s="20"/>
      <c r="D248" s="185"/>
      <c r="E248" s="185"/>
      <c r="F248" s="185"/>
      <c r="G248" s="99"/>
      <c r="H248" s="109"/>
      <c r="I248" s="28"/>
      <c r="J248" s="28"/>
      <c r="K248" s="28"/>
      <c r="L248" s="28"/>
      <c r="M248" s="28"/>
      <c r="N248" s="28"/>
      <c r="O248" s="69"/>
      <c r="P248" s="69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7" ht="27" customHeight="1">
      <c r="A249" s="7" t="s">
        <v>865</v>
      </c>
      <c r="B249" s="7" t="s">
        <v>867</v>
      </c>
      <c r="C249" s="5" t="s">
        <v>868</v>
      </c>
      <c r="D249" s="44" t="s">
        <v>998</v>
      </c>
      <c r="E249" s="51" t="s">
        <v>999</v>
      </c>
      <c r="F249" s="5" t="s">
        <v>824</v>
      </c>
      <c r="G249" s="43" t="s">
        <v>1000</v>
      </c>
    </row>
    <row r="250" spans="1:7" ht="15" customHeight="1">
      <c r="A250" s="130" t="s">
        <v>727</v>
      </c>
      <c r="B250" s="127">
        <v>3522</v>
      </c>
      <c r="C250" s="128" t="s">
        <v>695</v>
      </c>
      <c r="D250" s="347">
        <v>100000</v>
      </c>
      <c r="E250" s="268">
        <v>100000</v>
      </c>
      <c r="F250" s="268">
        <v>0</v>
      </c>
      <c r="G250" s="159">
        <f>F250/E250*100</f>
        <v>0</v>
      </c>
    </row>
    <row r="251" spans="1:7" ht="15" customHeight="1">
      <c r="A251" s="307">
        <v>5000</v>
      </c>
      <c r="B251" s="340" t="s">
        <v>557</v>
      </c>
      <c r="C251" s="128" t="s">
        <v>497</v>
      </c>
      <c r="D251" s="157">
        <v>21452</v>
      </c>
      <c r="E251" s="268">
        <v>21452</v>
      </c>
      <c r="F251" s="268">
        <v>7144</v>
      </c>
      <c r="G251" s="274">
        <f>F251/E251*100</f>
        <v>33.30225619988813</v>
      </c>
    </row>
    <row r="252" spans="1:21" ht="26.25" customHeight="1">
      <c r="A252" s="130" t="s">
        <v>727</v>
      </c>
      <c r="B252" s="127">
        <v>3522</v>
      </c>
      <c r="C252" s="118" t="s">
        <v>692</v>
      </c>
      <c r="D252" s="201">
        <v>189500</v>
      </c>
      <c r="E252" s="268">
        <v>189500</v>
      </c>
      <c r="F252" s="268">
        <v>0</v>
      </c>
      <c r="G252" s="159">
        <f>F252/E252*100</f>
        <v>0</v>
      </c>
      <c r="U252" s="134"/>
    </row>
    <row r="253" spans="1:7" ht="15" customHeight="1">
      <c r="A253" s="307">
        <v>5000</v>
      </c>
      <c r="B253" s="340">
        <v>3522</v>
      </c>
      <c r="C253" s="128" t="s">
        <v>694</v>
      </c>
      <c r="D253" s="157">
        <v>80000</v>
      </c>
      <c r="E253" s="268">
        <v>80000</v>
      </c>
      <c r="F253" s="268">
        <v>2995</v>
      </c>
      <c r="G253" s="274">
        <f>F253/E253*100</f>
        <v>3.74375</v>
      </c>
    </row>
    <row r="254" spans="1:256" s="28" customFormat="1" ht="12.75">
      <c r="A254" s="180"/>
      <c r="B254" s="197"/>
      <c r="C254" s="196" t="s">
        <v>71</v>
      </c>
      <c r="D254" s="181">
        <f>SUM(D250:D253)</f>
        <v>390952</v>
      </c>
      <c r="E254" s="181">
        <f>SUM(E250:E253)</f>
        <v>390952</v>
      </c>
      <c r="F254" s="181">
        <f>SUM(F250:F253)</f>
        <v>10139</v>
      </c>
      <c r="G254" s="104">
        <f>F254/E254*100</f>
        <v>2.5934130021076753</v>
      </c>
      <c r="O254" s="69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28" customFormat="1" ht="12.75">
      <c r="A255" s="16"/>
      <c r="B255" s="59"/>
      <c r="C255" s="184"/>
      <c r="D255" s="185"/>
      <c r="E255" s="186"/>
      <c r="F255" s="230"/>
      <c r="G255" s="29"/>
      <c r="O255" s="69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12.75">
      <c r="A256" s="189"/>
      <c r="B256" s="199"/>
      <c r="C256" s="198" t="s">
        <v>126</v>
      </c>
      <c r="D256" s="190">
        <f>D245+D254</f>
        <v>595070</v>
      </c>
      <c r="E256" s="190">
        <f>E245+E254</f>
        <v>597277</v>
      </c>
      <c r="F256" s="190">
        <f>F245+F254</f>
        <v>73853</v>
      </c>
      <c r="G256" s="10">
        <f>F256/E256*100</f>
        <v>12.364949596250986</v>
      </c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5:6" ht="12.75" customHeight="1">
      <c r="E257" s="69"/>
      <c r="F257" s="69"/>
    </row>
    <row r="258" spans="1:256" s="28" customFormat="1" ht="15.75">
      <c r="A258" s="64" t="s">
        <v>963</v>
      </c>
      <c r="D258" s="69"/>
      <c r="E258" s="69"/>
      <c r="F258" s="69"/>
      <c r="O258" s="69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2:256" s="28" customFormat="1" ht="12" customHeight="1">
      <c r="B259"/>
      <c r="C259"/>
      <c r="D259" s="15"/>
      <c r="E259" s="15"/>
      <c r="F259" s="69"/>
      <c r="G259"/>
      <c r="O259" s="69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8" customFormat="1" ht="13.5" customHeight="1">
      <c r="A260" s="55" t="s">
        <v>958</v>
      </c>
      <c r="B260"/>
      <c r="C260"/>
      <c r="D260" s="15"/>
      <c r="E260" s="15"/>
      <c r="F260" s="69"/>
      <c r="G260"/>
      <c r="O260" s="69"/>
      <c r="P260" s="15"/>
      <c r="Q260" s="15"/>
      <c r="R260" s="15"/>
      <c r="S260" s="15"/>
      <c r="T260" s="15"/>
      <c r="U260" s="15"/>
      <c r="V260" s="15"/>
      <c r="W260" s="134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8" customFormat="1" ht="12.75">
      <c r="A261" s="55"/>
      <c r="B261"/>
      <c r="C261"/>
      <c r="D261" s="15"/>
      <c r="E261" s="15"/>
      <c r="F261" s="69"/>
      <c r="G261"/>
      <c r="O261" s="69"/>
      <c r="P261" s="15"/>
      <c r="Q261" s="15"/>
      <c r="R261" s="15"/>
      <c r="S261" s="15"/>
      <c r="T261" s="15"/>
      <c r="U261" s="15"/>
      <c r="V261" s="15"/>
      <c r="W261" s="134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8" customFormat="1" ht="25.5" customHeight="1">
      <c r="A262" s="7" t="s">
        <v>865</v>
      </c>
      <c r="B262" s="7" t="s">
        <v>867</v>
      </c>
      <c r="C262" s="5" t="s">
        <v>868</v>
      </c>
      <c r="D262" s="44" t="s">
        <v>998</v>
      </c>
      <c r="E262" s="51" t="s">
        <v>999</v>
      </c>
      <c r="F262" s="5" t="s">
        <v>824</v>
      </c>
      <c r="G262" s="43" t="s">
        <v>1000</v>
      </c>
      <c r="O262" s="69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8" customFormat="1" ht="25.5">
      <c r="A263" s="130" t="s">
        <v>728</v>
      </c>
      <c r="B263" s="127">
        <v>3719</v>
      </c>
      <c r="C263" s="118" t="s">
        <v>920</v>
      </c>
      <c r="D263" s="201">
        <v>100</v>
      </c>
      <c r="E263" s="268">
        <v>100</v>
      </c>
      <c r="F263" s="268">
        <v>0</v>
      </c>
      <c r="G263" s="159">
        <f>F263/E263*100</f>
        <v>0</v>
      </c>
      <c r="O263" s="69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8" customFormat="1" ht="25.5">
      <c r="A264" s="130" t="s">
        <v>728</v>
      </c>
      <c r="B264" s="127">
        <v>3729</v>
      </c>
      <c r="C264" s="118" t="s">
        <v>921</v>
      </c>
      <c r="D264" s="201">
        <v>150</v>
      </c>
      <c r="E264" s="268">
        <v>150</v>
      </c>
      <c r="F264" s="268">
        <v>10</v>
      </c>
      <c r="G264" s="159">
        <f>F264/E264*100</f>
        <v>6.666666666666667</v>
      </c>
      <c r="O264" s="69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8" customFormat="1" ht="13.5" customHeight="1">
      <c r="A265" s="130" t="s">
        <v>728</v>
      </c>
      <c r="B265" s="127">
        <v>3742</v>
      </c>
      <c r="C265" s="118" t="s">
        <v>575</v>
      </c>
      <c r="D265" s="201">
        <v>5000</v>
      </c>
      <c r="E265" s="268">
        <v>5012</v>
      </c>
      <c r="F265" s="268">
        <v>65</v>
      </c>
      <c r="G265" s="159">
        <f>F265/E265*100</f>
        <v>1.2968874700718276</v>
      </c>
      <c r="O265" s="69"/>
      <c r="P265" s="15"/>
      <c r="Q265" s="15"/>
      <c r="R265" s="15"/>
      <c r="S265" s="15"/>
      <c r="T265" s="15"/>
      <c r="U265" s="134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8" customFormat="1" ht="15" customHeight="1">
      <c r="A266" s="130" t="s">
        <v>728</v>
      </c>
      <c r="B266" s="127">
        <v>3792</v>
      </c>
      <c r="C266" s="118" t="s">
        <v>788</v>
      </c>
      <c r="D266" s="201">
        <v>100</v>
      </c>
      <c r="E266" s="268">
        <v>100</v>
      </c>
      <c r="F266" s="268">
        <v>0</v>
      </c>
      <c r="G266" s="159">
        <f>F266/E266*100</f>
        <v>0</v>
      </c>
      <c r="O266" s="69"/>
      <c r="P266" s="15"/>
      <c r="Q266" s="15"/>
      <c r="R266" s="15"/>
      <c r="S266" s="15"/>
      <c r="T266" s="15"/>
      <c r="U266" s="134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28" customFormat="1" ht="14.25" customHeight="1">
      <c r="A267" s="130" t="s">
        <v>728</v>
      </c>
      <c r="B267" s="127">
        <v>3799</v>
      </c>
      <c r="C267" s="118" t="s">
        <v>749</v>
      </c>
      <c r="D267" s="201">
        <v>500</v>
      </c>
      <c r="E267" s="268">
        <v>500</v>
      </c>
      <c r="F267" s="268">
        <v>0</v>
      </c>
      <c r="G267" s="159">
        <f>F267/E267*100</f>
        <v>0</v>
      </c>
      <c r="O267" s="69"/>
      <c r="P267" s="15"/>
      <c r="Q267" s="15"/>
      <c r="R267" s="15"/>
      <c r="S267" s="15"/>
      <c r="T267" s="15"/>
      <c r="U267" s="134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8" customFormat="1" ht="13.5" customHeight="1">
      <c r="A268" s="130" t="s">
        <v>728</v>
      </c>
      <c r="B268" s="127">
        <v>3741</v>
      </c>
      <c r="C268" s="118" t="s">
        <v>795</v>
      </c>
      <c r="D268" s="201">
        <v>150</v>
      </c>
      <c r="E268" s="268">
        <v>150</v>
      </c>
      <c r="F268" s="268">
        <v>858</v>
      </c>
      <c r="G268" s="159" t="s">
        <v>123</v>
      </c>
      <c r="O268" s="69"/>
      <c r="P268" s="15"/>
      <c r="Q268" s="15"/>
      <c r="R268" s="15"/>
      <c r="S268" s="15"/>
      <c r="T268" s="15"/>
      <c r="U268" s="134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8" customFormat="1" ht="13.5" customHeight="1">
      <c r="A269" s="130" t="s">
        <v>728</v>
      </c>
      <c r="B269" s="127">
        <v>3771</v>
      </c>
      <c r="C269" s="118" t="s">
        <v>166</v>
      </c>
      <c r="D269" s="201">
        <v>0</v>
      </c>
      <c r="E269" s="268">
        <v>0</v>
      </c>
      <c r="F269" s="268">
        <v>1078</v>
      </c>
      <c r="G269" s="159" t="s">
        <v>123</v>
      </c>
      <c r="O269" s="69"/>
      <c r="P269" s="15"/>
      <c r="Q269" s="15"/>
      <c r="R269" s="15"/>
      <c r="S269" s="15"/>
      <c r="T269" s="15"/>
      <c r="U269" s="134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8" customFormat="1" ht="14.25" customHeight="1">
      <c r="A270" s="130" t="s">
        <v>728</v>
      </c>
      <c r="B270" s="127">
        <v>3773</v>
      </c>
      <c r="C270" s="118" t="s">
        <v>167</v>
      </c>
      <c r="D270" s="201">
        <v>0</v>
      </c>
      <c r="E270" s="268">
        <v>0</v>
      </c>
      <c r="F270" s="268">
        <v>5</v>
      </c>
      <c r="G270" s="159" t="s">
        <v>123</v>
      </c>
      <c r="O270" s="69"/>
      <c r="P270" s="175"/>
      <c r="Q270" s="15"/>
      <c r="R270" s="15"/>
      <c r="S270" s="15"/>
      <c r="T270" s="15"/>
      <c r="U270" s="134"/>
      <c r="V270" s="15"/>
      <c r="W270" s="134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8" customFormat="1" ht="50.25" customHeight="1">
      <c r="A271" s="130" t="s">
        <v>728</v>
      </c>
      <c r="B271" s="127">
        <v>3727</v>
      </c>
      <c r="C271" s="118" t="s">
        <v>641</v>
      </c>
      <c r="D271" s="201">
        <v>0</v>
      </c>
      <c r="E271" s="268">
        <v>1860</v>
      </c>
      <c r="F271" s="268">
        <v>25</v>
      </c>
      <c r="G271" s="159">
        <f>F271/E271*100</f>
        <v>1.3440860215053763</v>
      </c>
      <c r="O271" s="69"/>
      <c r="P271" s="175"/>
      <c r="Q271" s="15"/>
      <c r="R271" s="15"/>
      <c r="S271" s="15"/>
      <c r="T271" s="15"/>
      <c r="U271" s="134"/>
      <c r="V271" s="15"/>
      <c r="W271" s="134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14" s="69" customFormat="1" ht="12.75">
      <c r="A272" s="180"/>
      <c r="B272" s="197"/>
      <c r="C272" s="196" t="s">
        <v>124</v>
      </c>
      <c r="D272" s="181">
        <f>SUM(D263:D271)</f>
        <v>6000</v>
      </c>
      <c r="E272" s="182">
        <f>SUM(E263:E271)</f>
        <v>7872</v>
      </c>
      <c r="F272" s="211">
        <f>SUM(F263:F271)</f>
        <v>2041</v>
      </c>
      <c r="G272" s="104">
        <f>F272/E272*100</f>
        <v>25.927337398373986</v>
      </c>
      <c r="H272" s="28"/>
      <c r="I272" s="28"/>
      <c r="J272" s="28"/>
      <c r="K272" s="28"/>
      <c r="L272" s="28"/>
      <c r="M272" s="28"/>
      <c r="N272" s="28"/>
    </row>
    <row r="273" spans="1:14" s="69" customFormat="1" ht="12.75">
      <c r="A273" s="454" t="s">
        <v>505</v>
      </c>
      <c r="B273" s="455"/>
      <c r="C273" s="455"/>
      <c r="D273" s="455"/>
      <c r="E273" s="455"/>
      <c r="F273" s="455"/>
      <c r="G273" s="455"/>
      <c r="H273" s="28"/>
      <c r="I273" s="28"/>
      <c r="J273" s="28"/>
      <c r="K273" s="28"/>
      <c r="L273" s="28"/>
      <c r="M273" s="28"/>
      <c r="N273" s="28"/>
    </row>
    <row r="274" spans="1:256" s="28" customFormat="1" ht="12.75">
      <c r="A274" s="393" t="s">
        <v>168</v>
      </c>
      <c r="B274" s="394"/>
      <c r="C274" s="394"/>
      <c r="D274" s="394"/>
      <c r="E274" s="394"/>
      <c r="F274" s="394"/>
      <c r="G274" s="394"/>
      <c r="H274" s="10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  <c r="FC274" s="69"/>
      <c r="FD274" s="69"/>
      <c r="FE274" s="69"/>
      <c r="FF274" s="69"/>
      <c r="FG274" s="69"/>
      <c r="FH274" s="69"/>
      <c r="FI274" s="69"/>
      <c r="FJ274" s="69"/>
      <c r="FK274" s="69"/>
      <c r="FL274" s="69"/>
      <c r="FM274" s="69"/>
      <c r="FN274" s="69"/>
      <c r="FO274" s="69"/>
      <c r="FP274" s="69"/>
      <c r="FQ274" s="69"/>
      <c r="FR274" s="69"/>
      <c r="FS274" s="69"/>
      <c r="FT274" s="69"/>
      <c r="FU274" s="69"/>
      <c r="FV274" s="69"/>
      <c r="FW274" s="69"/>
      <c r="FX274" s="69"/>
      <c r="FY274" s="69"/>
      <c r="FZ274" s="69"/>
      <c r="GA274" s="69"/>
      <c r="GB274" s="69"/>
      <c r="GC274" s="69"/>
      <c r="GD274" s="69"/>
      <c r="GE274" s="69"/>
      <c r="GF274" s="69"/>
      <c r="GG274" s="69"/>
      <c r="GH274" s="69"/>
      <c r="GI274" s="69"/>
      <c r="GJ274" s="69"/>
      <c r="GK274" s="69"/>
      <c r="GL274" s="69"/>
      <c r="GM274" s="69"/>
      <c r="GN274" s="69"/>
      <c r="GO274" s="69"/>
      <c r="GP274" s="69"/>
      <c r="GQ274" s="69"/>
      <c r="GR274" s="69"/>
      <c r="GS274" s="69"/>
      <c r="GT274" s="69"/>
      <c r="GU274" s="69"/>
      <c r="GV274" s="69"/>
      <c r="GW274" s="69"/>
      <c r="GX274" s="69"/>
      <c r="GY274" s="69"/>
      <c r="GZ274" s="69"/>
      <c r="HA274" s="69"/>
      <c r="HB274" s="69"/>
      <c r="HC274" s="69"/>
      <c r="HD274" s="69"/>
      <c r="HE274" s="69"/>
      <c r="HF274" s="69"/>
      <c r="HG274" s="69"/>
      <c r="HH274" s="69"/>
      <c r="HI274" s="69"/>
      <c r="HJ274" s="69"/>
      <c r="HK274" s="69"/>
      <c r="HL274" s="69"/>
      <c r="HM274" s="69"/>
      <c r="HN274" s="69"/>
      <c r="HO274" s="69"/>
      <c r="HP274" s="69"/>
      <c r="HQ274" s="69"/>
      <c r="HR274" s="69"/>
      <c r="HS274" s="69"/>
      <c r="HT274" s="69"/>
      <c r="HU274" s="69"/>
      <c r="HV274" s="69"/>
      <c r="HW274" s="69"/>
      <c r="HX274" s="69"/>
      <c r="HY274" s="69"/>
      <c r="HZ274" s="69"/>
      <c r="IA274" s="69"/>
      <c r="IB274" s="69"/>
      <c r="IC274" s="69"/>
      <c r="ID274" s="69"/>
      <c r="IE274" s="69"/>
      <c r="IF274" s="69"/>
      <c r="IG274" s="69"/>
      <c r="IH274" s="69"/>
      <c r="II274" s="69"/>
      <c r="IJ274" s="69"/>
      <c r="IK274" s="69"/>
      <c r="IL274" s="69"/>
      <c r="IM274" s="69"/>
      <c r="IN274" s="69"/>
      <c r="IO274" s="69"/>
      <c r="IP274" s="69"/>
      <c r="IQ274" s="69"/>
      <c r="IR274" s="69"/>
      <c r="IS274" s="69"/>
      <c r="IT274" s="69"/>
      <c r="IU274" s="69"/>
      <c r="IV274" s="69"/>
    </row>
    <row r="275" spans="1:256" s="28" customFormat="1" ht="12.75">
      <c r="A275" s="393" t="s">
        <v>506</v>
      </c>
      <c r="B275" s="394"/>
      <c r="C275" s="394"/>
      <c r="D275" s="394"/>
      <c r="E275" s="394"/>
      <c r="F275" s="394"/>
      <c r="G275" s="394"/>
      <c r="H275" s="10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  <c r="FC275" s="69"/>
      <c r="FD275" s="69"/>
      <c r="FE275" s="69"/>
      <c r="FF275" s="69"/>
      <c r="FG275" s="69"/>
      <c r="FH275" s="69"/>
      <c r="FI275" s="69"/>
      <c r="FJ275" s="69"/>
      <c r="FK275" s="69"/>
      <c r="FL275" s="69"/>
      <c r="FM275" s="69"/>
      <c r="FN275" s="69"/>
      <c r="FO275" s="69"/>
      <c r="FP275" s="69"/>
      <c r="FQ275" s="69"/>
      <c r="FR275" s="69"/>
      <c r="FS275" s="69"/>
      <c r="FT275" s="69"/>
      <c r="FU275" s="69"/>
      <c r="FV275" s="69"/>
      <c r="FW275" s="69"/>
      <c r="FX275" s="69"/>
      <c r="FY275" s="69"/>
      <c r="FZ275" s="69"/>
      <c r="GA275" s="69"/>
      <c r="GB275" s="69"/>
      <c r="GC275" s="69"/>
      <c r="GD275" s="69"/>
      <c r="GE275" s="69"/>
      <c r="GF275" s="69"/>
      <c r="GG275" s="69"/>
      <c r="GH275" s="69"/>
      <c r="GI275" s="69"/>
      <c r="GJ275" s="69"/>
      <c r="GK275" s="69"/>
      <c r="GL275" s="69"/>
      <c r="GM275" s="69"/>
      <c r="GN275" s="69"/>
      <c r="GO275" s="69"/>
      <c r="GP275" s="69"/>
      <c r="GQ275" s="69"/>
      <c r="GR275" s="69"/>
      <c r="GS275" s="69"/>
      <c r="GT275" s="69"/>
      <c r="GU275" s="69"/>
      <c r="GV275" s="69"/>
      <c r="GW275" s="69"/>
      <c r="GX275" s="69"/>
      <c r="GY275" s="69"/>
      <c r="GZ275" s="69"/>
      <c r="HA275" s="69"/>
      <c r="HB275" s="69"/>
      <c r="HC275" s="69"/>
      <c r="HD275" s="69"/>
      <c r="HE275" s="69"/>
      <c r="HF275" s="69"/>
      <c r="HG275" s="69"/>
      <c r="HH275" s="69"/>
      <c r="HI275" s="69"/>
      <c r="HJ275" s="69"/>
      <c r="HK275" s="69"/>
      <c r="HL275" s="69"/>
      <c r="HM275" s="69"/>
      <c r="HN275" s="69"/>
      <c r="HO275" s="69"/>
      <c r="HP275" s="69"/>
      <c r="HQ275" s="69"/>
      <c r="HR275" s="69"/>
      <c r="HS275" s="69"/>
      <c r="HT275" s="69"/>
      <c r="HU275" s="69"/>
      <c r="HV275" s="69"/>
      <c r="HW275" s="69"/>
      <c r="HX275" s="69"/>
      <c r="HY275" s="69"/>
      <c r="HZ275" s="69"/>
      <c r="IA275" s="69"/>
      <c r="IB275" s="69"/>
      <c r="IC275" s="69"/>
      <c r="ID275" s="69"/>
      <c r="IE275" s="69"/>
      <c r="IF275" s="69"/>
      <c r="IG275" s="69"/>
      <c r="IH275" s="69"/>
      <c r="II275" s="69"/>
      <c r="IJ275" s="69"/>
      <c r="IK275" s="69"/>
      <c r="IL275" s="69"/>
      <c r="IM275" s="69"/>
      <c r="IN275" s="69"/>
      <c r="IO275" s="69"/>
      <c r="IP275" s="69"/>
      <c r="IQ275" s="69"/>
      <c r="IR275" s="69"/>
      <c r="IS275" s="69"/>
      <c r="IT275" s="69"/>
      <c r="IU275" s="69"/>
      <c r="IV275" s="69"/>
    </row>
    <row r="276" spans="1:256" s="28" customFormat="1" ht="12.75">
      <c r="A276" s="393" t="s">
        <v>511</v>
      </c>
      <c r="B276" s="394"/>
      <c r="C276" s="394"/>
      <c r="D276" s="394"/>
      <c r="E276" s="394"/>
      <c r="F276" s="394"/>
      <c r="G276" s="394"/>
      <c r="H276" s="10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69"/>
      <c r="CY276" s="69"/>
      <c r="CZ276" s="69"/>
      <c r="DA276" s="69"/>
      <c r="DB276" s="69"/>
      <c r="DC276" s="69"/>
      <c r="DD276" s="69"/>
      <c r="DE276" s="69"/>
      <c r="DF276" s="69"/>
      <c r="DG276" s="69"/>
      <c r="DH276" s="69"/>
      <c r="DI276" s="69"/>
      <c r="DJ276" s="69"/>
      <c r="DK276" s="69"/>
      <c r="DL276" s="69"/>
      <c r="DM276" s="69"/>
      <c r="DN276" s="69"/>
      <c r="DO276" s="69"/>
      <c r="DP276" s="69"/>
      <c r="DQ276" s="69"/>
      <c r="DR276" s="69"/>
      <c r="DS276" s="69"/>
      <c r="DT276" s="69"/>
      <c r="DU276" s="69"/>
      <c r="DV276" s="69"/>
      <c r="DW276" s="69"/>
      <c r="DX276" s="69"/>
      <c r="DY276" s="69"/>
      <c r="DZ276" s="69"/>
      <c r="EA276" s="69"/>
      <c r="EB276" s="69"/>
      <c r="EC276" s="69"/>
      <c r="ED276" s="69"/>
      <c r="EE276" s="69"/>
      <c r="EF276" s="69"/>
      <c r="EG276" s="69"/>
      <c r="EH276" s="69"/>
      <c r="EI276" s="69"/>
      <c r="EJ276" s="69"/>
      <c r="EK276" s="69"/>
      <c r="EL276" s="69"/>
      <c r="EM276" s="69"/>
      <c r="EN276" s="69"/>
      <c r="EO276" s="69"/>
      <c r="EP276" s="69"/>
      <c r="EQ276" s="69"/>
      <c r="ER276" s="69"/>
      <c r="ES276" s="69"/>
      <c r="ET276" s="69"/>
      <c r="EU276" s="69"/>
      <c r="EV276" s="69"/>
      <c r="EW276" s="69"/>
      <c r="EX276" s="69"/>
      <c r="EY276" s="69"/>
      <c r="EZ276" s="69"/>
      <c r="FA276" s="69"/>
      <c r="FB276" s="69"/>
      <c r="FC276" s="69"/>
      <c r="FD276" s="69"/>
      <c r="FE276" s="69"/>
      <c r="FF276" s="69"/>
      <c r="FG276" s="69"/>
      <c r="FH276" s="69"/>
      <c r="FI276" s="69"/>
      <c r="FJ276" s="69"/>
      <c r="FK276" s="69"/>
      <c r="FL276" s="69"/>
      <c r="FM276" s="69"/>
      <c r="FN276" s="69"/>
      <c r="FO276" s="69"/>
      <c r="FP276" s="69"/>
      <c r="FQ276" s="69"/>
      <c r="FR276" s="69"/>
      <c r="FS276" s="69"/>
      <c r="FT276" s="69"/>
      <c r="FU276" s="69"/>
      <c r="FV276" s="69"/>
      <c r="FW276" s="69"/>
      <c r="FX276" s="69"/>
      <c r="FY276" s="69"/>
      <c r="FZ276" s="69"/>
      <c r="GA276" s="69"/>
      <c r="GB276" s="69"/>
      <c r="GC276" s="69"/>
      <c r="GD276" s="69"/>
      <c r="GE276" s="69"/>
      <c r="GF276" s="69"/>
      <c r="GG276" s="69"/>
      <c r="GH276" s="69"/>
      <c r="GI276" s="69"/>
      <c r="GJ276" s="69"/>
      <c r="GK276" s="69"/>
      <c r="GL276" s="69"/>
      <c r="GM276" s="69"/>
      <c r="GN276" s="69"/>
      <c r="GO276" s="69"/>
      <c r="GP276" s="69"/>
      <c r="GQ276" s="69"/>
      <c r="GR276" s="69"/>
      <c r="GS276" s="69"/>
      <c r="GT276" s="69"/>
      <c r="GU276" s="69"/>
      <c r="GV276" s="69"/>
      <c r="GW276" s="69"/>
      <c r="GX276" s="69"/>
      <c r="GY276" s="69"/>
      <c r="GZ276" s="69"/>
      <c r="HA276" s="69"/>
      <c r="HB276" s="69"/>
      <c r="HC276" s="69"/>
      <c r="HD276" s="69"/>
      <c r="HE276" s="69"/>
      <c r="HF276" s="69"/>
      <c r="HG276" s="69"/>
      <c r="HH276" s="69"/>
      <c r="HI276" s="69"/>
      <c r="HJ276" s="69"/>
      <c r="HK276" s="69"/>
      <c r="HL276" s="69"/>
      <c r="HM276" s="69"/>
      <c r="HN276" s="69"/>
      <c r="HO276" s="69"/>
      <c r="HP276" s="69"/>
      <c r="HQ276" s="69"/>
      <c r="HR276" s="69"/>
      <c r="HS276" s="69"/>
      <c r="HT276" s="69"/>
      <c r="HU276" s="69"/>
      <c r="HV276" s="69"/>
      <c r="HW276" s="69"/>
      <c r="HX276" s="69"/>
      <c r="HY276" s="69"/>
      <c r="HZ276" s="69"/>
      <c r="IA276" s="69"/>
      <c r="IB276" s="69"/>
      <c r="IC276" s="69"/>
      <c r="ID276" s="69"/>
      <c r="IE276" s="69"/>
      <c r="IF276" s="69"/>
      <c r="IG276" s="69"/>
      <c r="IH276" s="69"/>
      <c r="II276" s="69"/>
      <c r="IJ276" s="69"/>
      <c r="IK276" s="69"/>
      <c r="IL276" s="69"/>
      <c r="IM276" s="69"/>
      <c r="IN276" s="69"/>
      <c r="IO276" s="69"/>
      <c r="IP276" s="69"/>
      <c r="IQ276" s="69"/>
      <c r="IR276" s="69"/>
      <c r="IS276" s="69"/>
      <c r="IT276" s="69"/>
      <c r="IU276" s="69"/>
      <c r="IV276" s="69"/>
    </row>
    <row r="277" spans="1:256" s="28" customFormat="1" ht="12.75">
      <c r="A277" s="393"/>
      <c r="B277" s="394"/>
      <c r="C277" s="394"/>
      <c r="D277" s="394"/>
      <c r="E277" s="394"/>
      <c r="F277" s="394"/>
      <c r="G277" s="394"/>
      <c r="H277" s="10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/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/>
      <c r="DY277" s="69"/>
      <c r="DZ277" s="69"/>
      <c r="EA277" s="69"/>
      <c r="EB277" s="69"/>
      <c r="EC277" s="69"/>
      <c r="ED277" s="69"/>
      <c r="EE277" s="69"/>
      <c r="EF277" s="69"/>
      <c r="EG277" s="69"/>
      <c r="EH277" s="69"/>
      <c r="EI277" s="69"/>
      <c r="EJ277" s="69"/>
      <c r="EK277" s="69"/>
      <c r="EL277" s="69"/>
      <c r="EM277" s="69"/>
      <c r="EN277" s="69"/>
      <c r="EO277" s="69"/>
      <c r="EP277" s="69"/>
      <c r="EQ277" s="69"/>
      <c r="ER277" s="69"/>
      <c r="ES277" s="69"/>
      <c r="ET277" s="69"/>
      <c r="EU277" s="69"/>
      <c r="EV277" s="69"/>
      <c r="EW277" s="69"/>
      <c r="EX277" s="69"/>
      <c r="EY277" s="69"/>
      <c r="EZ277" s="69"/>
      <c r="FA277" s="69"/>
      <c r="FB277" s="69"/>
      <c r="FC277" s="69"/>
      <c r="FD277" s="69"/>
      <c r="FE277" s="69"/>
      <c r="FF277" s="69"/>
      <c r="FG277" s="69"/>
      <c r="FH277" s="69"/>
      <c r="FI277" s="69"/>
      <c r="FJ277" s="69"/>
      <c r="FK277" s="69"/>
      <c r="FL277" s="69"/>
      <c r="FM277" s="69"/>
      <c r="FN277" s="69"/>
      <c r="FO277" s="69"/>
      <c r="FP277" s="69"/>
      <c r="FQ277" s="69"/>
      <c r="FR277" s="69"/>
      <c r="FS277" s="69"/>
      <c r="FT277" s="69"/>
      <c r="FU277" s="69"/>
      <c r="FV277" s="69"/>
      <c r="FW277" s="69"/>
      <c r="FX277" s="69"/>
      <c r="FY277" s="69"/>
      <c r="FZ277" s="69"/>
      <c r="GA277" s="69"/>
      <c r="GB277" s="69"/>
      <c r="GC277" s="69"/>
      <c r="GD277" s="69"/>
      <c r="GE277" s="69"/>
      <c r="GF277" s="69"/>
      <c r="GG277" s="69"/>
      <c r="GH277" s="69"/>
      <c r="GI277" s="69"/>
      <c r="GJ277" s="69"/>
      <c r="GK277" s="69"/>
      <c r="GL277" s="69"/>
      <c r="GM277" s="69"/>
      <c r="GN277" s="69"/>
      <c r="GO277" s="69"/>
      <c r="GP277" s="69"/>
      <c r="GQ277" s="69"/>
      <c r="GR277" s="69"/>
      <c r="GS277" s="69"/>
      <c r="GT277" s="69"/>
      <c r="GU277" s="69"/>
      <c r="GV277" s="69"/>
      <c r="GW277" s="69"/>
      <c r="GX277" s="69"/>
      <c r="GY277" s="69"/>
      <c r="GZ277" s="69"/>
      <c r="HA277" s="69"/>
      <c r="HB277" s="69"/>
      <c r="HC277" s="69"/>
      <c r="HD277" s="69"/>
      <c r="HE277" s="69"/>
      <c r="HF277" s="69"/>
      <c r="HG277" s="69"/>
      <c r="HH277" s="69"/>
      <c r="HI277" s="69"/>
      <c r="HJ277" s="69"/>
      <c r="HK277" s="69"/>
      <c r="HL277" s="69"/>
      <c r="HM277" s="69"/>
      <c r="HN277" s="69"/>
      <c r="HO277" s="69"/>
      <c r="HP277" s="69"/>
      <c r="HQ277" s="69"/>
      <c r="HR277" s="69"/>
      <c r="HS277" s="69"/>
      <c r="HT277" s="69"/>
      <c r="HU277" s="69"/>
      <c r="HV277" s="69"/>
      <c r="HW277" s="69"/>
      <c r="HX277" s="69"/>
      <c r="HY277" s="69"/>
      <c r="HZ277" s="69"/>
      <c r="IA277" s="69"/>
      <c r="IB277" s="69"/>
      <c r="IC277" s="69"/>
      <c r="ID277" s="69"/>
      <c r="IE277" s="69"/>
      <c r="IF277" s="69"/>
      <c r="IG277" s="69"/>
      <c r="IH277" s="69"/>
      <c r="II277" s="69"/>
      <c r="IJ277" s="69"/>
      <c r="IK277" s="69"/>
      <c r="IL277" s="69"/>
      <c r="IM277" s="69"/>
      <c r="IN277" s="69"/>
      <c r="IO277" s="69"/>
      <c r="IP277" s="69"/>
      <c r="IQ277" s="69"/>
      <c r="IR277" s="69"/>
      <c r="IS277" s="69"/>
      <c r="IT277" s="69"/>
      <c r="IU277" s="69"/>
      <c r="IV277" s="69"/>
    </row>
    <row r="278" spans="1:256" s="105" customFormat="1" ht="13.5" customHeight="1">
      <c r="A278" s="812" t="s">
        <v>961</v>
      </c>
      <c r="B278" s="812"/>
      <c r="C278" s="812"/>
      <c r="D278" s="185"/>
      <c r="E278" s="185"/>
      <c r="F278" s="185"/>
      <c r="G278" s="99"/>
      <c r="H278" s="109"/>
      <c r="I278" s="28"/>
      <c r="J278" s="28"/>
      <c r="K278" s="28"/>
      <c r="L278" s="28"/>
      <c r="M278" s="28"/>
      <c r="N278" s="28"/>
      <c r="O278" s="69"/>
      <c r="P278" s="69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105" customFormat="1" ht="13.5" customHeight="1">
      <c r="A279" s="20"/>
      <c r="B279" s="20"/>
      <c r="C279" s="20"/>
      <c r="D279" s="185"/>
      <c r="E279" s="185"/>
      <c r="F279" s="185"/>
      <c r="G279" s="99"/>
      <c r="H279" s="109"/>
      <c r="I279" s="28"/>
      <c r="J279" s="28"/>
      <c r="K279" s="28"/>
      <c r="L279" s="28"/>
      <c r="M279" s="28"/>
      <c r="N279" s="28"/>
      <c r="O279" s="69"/>
      <c r="P279" s="69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7" ht="26.25" customHeight="1">
      <c r="A280" s="7" t="s">
        <v>865</v>
      </c>
      <c r="B280" s="7" t="s">
        <v>867</v>
      </c>
      <c r="C280" s="5" t="s">
        <v>868</v>
      </c>
      <c r="D280" s="44" t="s">
        <v>998</v>
      </c>
      <c r="E280" s="51" t="s">
        <v>999</v>
      </c>
      <c r="F280" s="5" t="s">
        <v>824</v>
      </c>
      <c r="G280" s="43" t="s">
        <v>1000</v>
      </c>
    </row>
    <row r="281" spans="1:7" ht="39.75" customHeight="1">
      <c r="A281" s="130" t="s">
        <v>728</v>
      </c>
      <c r="B281" s="127">
        <v>3719</v>
      </c>
      <c r="C281" s="128" t="s">
        <v>919</v>
      </c>
      <c r="D281" s="347">
        <v>4270</v>
      </c>
      <c r="E281" s="268">
        <v>4270</v>
      </c>
      <c r="F281" s="268">
        <v>2615</v>
      </c>
      <c r="G281" s="159">
        <f>F281/E281*100</f>
        <v>61.241217798594846</v>
      </c>
    </row>
    <row r="282" spans="1:256" s="28" customFormat="1" ht="12.75">
      <c r="A282" s="180"/>
      <c r="B282" s="197"/>
      <c r="C282" s="196" t="s">
        <v>125</v>
      </c>
      <c r="D282" s="182">
        <f>SUM(D281:D281)</f>
        <v>4270</v>
      </c>
      <c r="E282" s="182">
        <f>SUM(E281:E281)</f>
        <v>4270</v>
      </c>
      <c r="F282" s="211">
        <f>SUM(F281:F281)</f>
        <v>2615</v>
      </c>
      <c r="G282" s="104">
        <f>F282/E282*100</f>
        <v>61.241217798594846</v>
      </c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2.75">
      <c r="A283" s="16"/>
      <c r="B283" s="59"/>
      <c r="C283" s="184"/>
      <c r="D283" s="185"/>
      <c r="E283" s="186"/>
      <c r="F283" s="230"/>
      <c r="G283" s="29"/>
      <c r="O283" s="69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105" customFormat="1" ht="12.75">
      <c r="A284" s="189"/>
      <c r="B284" s="199"/>
      <c r="C284" s="198" t="s">
        <v>126</v>
      </c>
      <c r="D284" s="190">
        <f>D272+D281</f>
        <v>10270</v>
      </c>
      <c r="E284" s="190">
        <f>E272+E282</f>
        <v>12142</v>
      </c>
      <c r="F284" s="190">
        <f>F272+F282</f>
        <v>4656</v>
      </c>
      <c r="G284" s="10">
        <f>F284/E284*100</f>
        <v>38.34623620490858</v>
      </c>
      <c r="H284" s="109"/>
      <c r="I284" s="28"/>
      <c r="J284" s="28"/>
      <c r="K284" s="28"/>
      <c r="L284" s="28"/>
      <c r="M284" s="28"/>
      <c r="N284" s="28"/>
      <c r="O284" s="69"/>
      <c r="P284" s="69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12.75">
      <c r="A285" s="231"/>
      <c r="B285" s="232"/>
      <c r="C285" s="233"/>
      <c r="D285" s="234"/>
      <c r="E285" s="235"/>
      <c r="F285" s="230"/>
      <c r="G285" s="229"/>
      <c r="H285" s="10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  <c r="EI285" s="69"/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  <c r="FB285" s="69"/>
      <c r="FC285" s="69"/>
      <c r="FD285" s="69"/>
      <c r="FE285" s="69"/>
      <c r="FF285" s="69"/>
      <c r="FG285" s="69"/>
      <c r="FH285" s="69"/>
      <c r="FI285" s="69"/>
      <c r="FJ285" s="69"/>
      <c r="FK285" s="69"/>
      <c r="FL285" s="69"/>
      <c r="FM285" s="69"/>
      <c r="FN285" s="69"/>
      <c r="FO285" s="69"/>
      <c r="FP285" s="69"/>
      <c r="FQ285" s="69"/>
      <c r="FR285" s="69"/>
      <c r="FS285" s="69"/>
      <c r="FT285" s="69"/>
      <c r="FU285" s="69"/>
      <c r="FV285" s="69"/>
      <c r="FW285" s="69"/>
      <c r="FX285" s="69"/>
      <c r="FY285" s="69"/>
      <c r="FZ285" s="69"/>
      <c r="GA285" s="69"/>
      <c r="GB285" s="69"/>
      <c r="GC285" s="69"/>
      <c r="GD285" s="69"/>
      <c r="GE285" s="69"/>
      <c r="GF285" s="69"/>
      <c r="GG285" s="69"/>
      <c r="GH285" s="69"/>
      <c r="GI285" s="69"/>
      <c r="GJ285" s="69"/>
      <c r="GK285" s="69"/>
      <c r="GL285" s="69"/>
      <c r="GM285" s="69"/>
      <c r="GN285" s="69"/>
      <c r="GO285" s="69"/>
      <c r="GP285" s="69"/>
      <c r="GQ285" s="69"/>
      <c r="GR285" s="69"/>
      <c r="GS285" s="69"/>
      <c r="GT285" s="69"/>
      <c r="GU285" s="69"/>
      <c r="GV285" s="69"/>
      <c r="GW285" s="69"/>
      <c r="GX285" s="69"/>
      <c r="GY285" s="69"/>
      <c r="GZ285" s="69"/>
      <c r="HA285" s="69"/>
      <c r="HB285" s="69"/>
      <c r="HC285" s="69"/>
      <c r="HD285" s="69"/>
      <c r="HE285" s="69"/>
      <c r="HF285" s="69"/>
      <c r="HG285" s="69"/>
      <c r="HH285" s="69"/>
      <c r="HI285" s="69"/>
      <c r="HJ285" s="69"/>
      <c r="HK285" s="69"/>
      <c r="HL285" s="69"/>
      <c r="HM285" s="69"/>
      <c r="HN285" s="69"/>
      <c r="HO285" s="69"/>
      <c r="HP285" s="69"/>
      <c r="HQ285" s="69"/>
      <c r="HR285" s="69"/>
      <c r="HS285" s="69"/>
      <c r="HT285" s="69"/>
      <c r="HU285" s="69"/>
      <c r="HV285" s="69"/>
      <c r="HW285" s="69"/>
      <c r="HX285" s="69"/>
      <c r="HY285" s="69"/>
      <c r="HZ285" s="69"/>
      <c r="IA285" s="69"/>
      <c r="IB285" s="69"/>
      <c r="IC285" s="69"/>
      <c r="ID285" s="69"/>
      <c r="IE285" s="69"/>
      <c r="IF285" s="69"/>
      <c r="IG285" s="69"/>
      <c r="IH285" s="69"/>
      <c r="II285" s="69"/>
      <c r="IJ285" s="69"/>
      <c r="IK285" s="69"/>
      <c r="IL285" s="69"/>
      <c r="IM285" s="69"/>
      <c r="IN285" s="69"/>
      <c r="IO285" s="69"/>
      <c r="IP285" s="69"/>
      <c r="IQ285" s="69"/>
      <c r="IR285" s="69"/>
      <c r="IS285" s="69"/>
      <c r="IT285" s="69"/>
      <c r="IU285" s="69"/>
      <c r="IV285" s="69"/>
    </row>
    <row r="286" spans="1:256" s="28" customFormat="1" ht="15.75">
      <c r="A286" s="64" t="s">
        <v>36</v>
      </c>
      <c r="D286" s="69"/>
      <c r="E286" s="69"/>
      <c r="F286" s="69"/>
      <c r="O286" s="69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2:256" s="28" customFormat="1" ht="12.75">
      <c r="B287"/>
      <c r="C287"/>
      <c r="D287" s="15"/>
      <c r="E287" s="15"/>
      <c r="F287" s="15"/>
      <c r="G287"/>
      <c r="O287" s="69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15" ht="13.5" customHeight="1">
      <c r="A288" s="55" t="s">
        <v>958</v>
      </c>
      <c r="O288" s="69"/>
    </row>
    <row r="289" spans="1:15" ht="13.5" customHeight="1">
      <c r="A289" s="55"/>
      <c r="O289" s="69"/>
    </row>
    <row r="290" spans="1:15" ht="25.5" customHeight="1">
      <c r="A290" s="7" t="s">
        <v>865</v>
      </c>
      <c r="B290" s="7" t="s">
        <v>867</v>
      </c>
      <c r="C290" s="5" t="s">
        <v>868</v>
      </c>
      <c r="D290" s="44" t="s">
        <v>998</v>
      </c>
      <c r="E290" s="51" t="s">
        <v>999</v>
      </c>
      <c r="F290" s="5" t="s">
        <v>824</v>
      </c>
      <c r="G290" s="43" t="s">
        <v>1000</v>
      </c>
      <c r="O290" s="69"/>
    </row>
    <row r="291" spans="1:15" ht="15" customHeight="1">
      <c r="A291" s="130" t="s">
        <v>729</v>
      </c>
      <c r="B291" s="127">
        <v>3635</v>
      </c>
      <c r="C291" s="118" t="s">
        <v>576</v>
      </c>
      <c r="D291" s="201">
        <v>300</v>
      </c>
      <c r="E291" s="268">
        <v>300</v>
      </c>
      <c r="F291" s="268">
        <v>27</v>
      </c>
      <c r="G291" s="159">
        <v>0</v>
      </c>
      <c r="O291" s="69"/>
    </row>
    <row r="292" spans="1:7" ht="12.75">
      <c r="A292" s="180"/>
      <c r="B292" s="197"/>
      <c r="C292" s="196" t="s">
        <v>124</v>
      </c>
      <c r="D292" s="181">
        <f>D291</f>
        <v>300</v>
      </c>
      <c r="E292" s="182">
        <f>E291</f>
        <v>300</v>
      </c>
      <c r="F292" s="211">
        <f>F291</f>
        <v>27</v>
      </c>
      <c r="G292" s="96">
        <v>0</v>
      </c>
    </row>
    <row r="293" spans="1:7" ht="12.75">
      <c r="A293" s="16"/>
      <c r="B293" s="59"/>
      <c r="C293" s="184"/>
      <c r="D293" s="185"/>
      <c r="E293" s="186"/>
      <c r="F293" s="187"/>
      <c r="G293" s="29"/>
    </row>
    <row r="294" spans="1:6" ht="13.5" customHeight="1">
      <c r="A294" s="66" t="s">
        <v>961</v>
      </c>
      <c r="D294" s="69"/>
      <c r="E294" s="69"/>
      <c r="F294" s="69"/>
    </row>
    <row r="295" spans="1:6" ht="12.75">
      <c r="A295" s="66"/>
      <c r="D295" s="69"/>
      <c r="E295" s="69"/>
      <c r="F295" s="69"/>
    </row>
    <row r="296" spans="1:7" ht="25.5" customHeight="1">
      <c r="A296" s="7" t="s">
        <v>865</v>
      </c>
      <c r="B296" s="7" t="s">
        <v>867</v>
      </c>
      <c r="C296" s="5" t="s">
        <v>868</v>
      </c>
      <c r="D296" s="44" t="s">
        <v>998</v>
      </c>
      <c r="E296" s="51" t="s">
        <v>999</v>
      </c>
      <c r="F296" s="5" t="s">
        <v>824</v>
      </c>
      <c r="G296" s="43" t="s">
        <v>1000</v>
      </c>
    </row>
    <row r="297" spans="1:21" ht="27" customHeight="1">
      <c r="A297" s="130" t="s">
        <v>729</v>
      </c>
      <c r="B297" s="127">
        <v>3635</v>
      </c>
      <c r="C297" s="346" t="s">
        <v>907</v>
      </c>
      <c r="D297" s="201">
        <v>600</v>
      </c>
      <c r="E297" s="268">
        <v>350</v>
      </c>
      <c r="F297" s="268">
        <v>0</v>
      </c>
      <c r="G297" s="159">
        <f>F297/E297*100</f>
        <v>0</v>
      </c>
      <c r="U297" s="134"/>
    </row>
    <row r="298" spans="1:7" ht="18" customHeight="1">
      <c r="A298" s="130" t="s">
        <v>729</v>
      </c>
      <c r="B298" s="127">
        <v>3635</v>
      </c>
      <c r="C298" s="131" t="s">
        <v>933</v>
      </c>
      <c r="D298" s="201">
        <v>8000</v>
      </c>
      <c r="E298" s="268">
        <v>8000</v>
      </c>
      <c r="F298" s="268">
        <v>215</v>
      </c>
      <c r="G298" s="159">
        <f>F298/E298*100</f>
        <v>2.6875</v>
      </c>
    </row>
    <row r="299" spans="1:7" ht="12.75">
      <c r="A299" s="180"/>
      <c r="B299" s="197"/>
      <c r="C299" s="196" t="s">
        <v>125</v>
      </c>
      <c r="D299" s="181">
        <f>SUM(D297:D298)</f>
        <v>8600</v>
      </c>
      <c r="E299" s="182">
        <f>SUM(E297:E298)</f>
        <v>8350</v>
      </c>
      <c r="F299" s="211">
        <f>SUM(F297:F298)</f>
        <v>215</v>
      </c>
      <c r="G299" s="96">
        <f>F299/E299*100</f>
        <v>2.5748502994011977</v>
      </c>
    </row>
    <row r="300" spans="1:7" ht="12.75">
      <c r="A300" s="16"/>
      <c r="B300" s="59"/>
      <c r="C300" s="184"/>
      <c r="D300" s="185"/>
      <c r="E300" s="186"/>
      <c r="F300" s="187"/>
      <c r="G300" s="188"/>
    </row>
    <row r="301" spans="1:256" s="105" customFormat="1" ht="12.75">
      <c r="A301" s="189"/>
      <c r="B301" s="199"/>
      <c r="C301" s="198" t="s">
        <v>126</v>
      </c>
      <c r="D301" s="190">
        <f>D299+D292</f>
        <v>8900</v>
      </c>
      <c r="E301" s="191">
        <f>E292+E299</f>
        <v>8650</v>
      </c>
      <c r="F301" s="192">
        <f>F292+F299</f>
        <v>242</v>
      </c>
      <c r="G301" s="26">
        <f>F301/E301*100</f>
        <v>2.7976878612716765</v>
      </c>
      <c r="H301" s="109"/>
      <c r="I301" s="28"/>
      <c r="J301" s="28"/>
      <c r="K301" s="28"/>
      <c r="L301" s="28"/>
      <c r="M301" s="28"/>
      <c r="N301" s="28"/>
      <c r="O301" s="69"/>
      <c r="P301" s="69"/>
      <c r="Q301" s="134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ht="12.75">
      <c r="D302" s="69"/>
    </row>
    <row r="303" spans="1:256" s="28" customFormat="1" ht="15.75">
      <c r="A303" s="64" t="s">
        <v>32</v>
      </c>
      <c r="D303" s="69"/>
      <c r="E303" s="69"/>
      <c r="F303" s="69"/>
      <c r="O303" s="69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2:256" s="28" customFormat="1" ht="12.75">
      <c r="B304"/>
      <c r="C304"/>
      <c r="D304" s="15"/>
      <c r="E304" s="15"/>
      <c r="F304" s="15"/>
      <c r="G304"/>
      <c r="O304" s="69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5" customHeight="1">
      <c r="A305" s="55" t="s">
        <v>958</v>
      </c>
      <c r="B305"/>
      <c r="C305"/>
      <c r="D305" s="15"/>
      <c r="E305" s="15"/>
      <c r="F305" s="15"/>
      <c r="G305"/>
      <c r="O305" s="69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8" customFormat="1" ht="12.75">
      <c r="A306" s="55"/>
      <c r="B306"/>
      <c r="C306"/>
      <c r="D306" s="15"/>
      <c r="E306" s="15"/>
      <c r="F306" s="15"/>
      <c r="G306"/>
      <c r="O306" s="69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8" customFormat="1" ht="26.25" customHeight="1">
      <c r="A307" s="7" t="s">
        <v>865</v>
      </c>
      <c r="B307" s="7" t="s">
        <v>867</v>
      </c>
      <c r="C307" s="5" t="s">
        <v>868</v>
      </c>
      <c r="D307" s="44" t="s">
        <v>998</v>
      </c>
      <c r="E307" s="51" t="s">
        <v>999</v>
      </c>
      <c r="F307" s="5" t="s">
        <v>824</v>
      </c>
      <c r="G307" s="43" t="s">
        <v>1000</v>
      </c>
      <c r="O307" s="69"/>
      <c r="P307" s="15"/>
      <c r="Q307" s="15"/>
      <c r="R307" s="134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8" customFormat="1" ht="25.5" customHeight="1">
      <c r="A308" s="130" t="s">
        <v>730</v>
      </c>
      <c r="B308" s="127">
        <v>2212</v>
      </c>
      <c r="C308" s="118" t="s">
        <v>923</v>
      </c>
      <c r="D308" s="201">
        <v>2040</v>
      </c>
      <c r="E308" s="156">
        <v>2040</v>
      </c>
      <c r="F308" s="268">
        <v>155</v>
      </c>
      <c r="G308" s="159">
        <f aca="true" t="shared" si="8" ref="G308:G316">F308/E308*100</f>
        <v>7.598039215686274</v>
      </c>
      <c r="O308" s="15"/>
      <c r="P308" s="15"/>
      <c r="Q308" s="15"/>
      <c r="R308" s="15"/>
      <c r="S308" s="15"/>
      <c r="T308" s="134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8" customFormat="1" ht="18.75" customHeight="1">
      <c r="A309" s="130" t="s">
        <v>730</v>
      </c>
      <c r="B309" s="127">
        <v>2212</v>
      </c>
      <c r="C309" s="131" t="s">
        <v>924</v>
      </c>
      <c r="D309" s="201">
        <v>28000</v>
      </c>
      <c r="E309" s="156">
        <v>28000</v>
      </c>
      <c r="F309" s="268">
        <v>0</v>
      </c>
      <c r="G309" s="159">
        <f>F309/E309*100</f>
        <v>0</v>
      </c>
      <c r="O309" s="15"/>
      <c r="P309" s="15"/>
      <c r="Q309" s="15"/>
      <c r="R309" s="15"/>
      <c r="S309" s="15"/>
      <c r="T309" s="134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8" customFormat="1" ht="15" customHeight="1">
      <c r="A310" s="130" t="s">
        <v>730</v>
      </c>
      <c r="B310" s="127">
        <v>2221</v>
      </c>
      <c r="C310" s="118" t="s">
        <v>925</v>
      </c>
      <c r="D310" s="201">
        <v>140</v>
      </c>
      <c r="E310" s="156">
        <v>140</v>
      </c>
      <c r="F310" s="268">
        <v>71</v>
      </c>
      <c r="G310" s="159">
        <f t="shared" si="8"/>
        <v>50.71428571428571</v>
      </c>
      <c r="O310" s="15"/>
      <c r="P310" s="15"/>
      <c r="Q310" s="15"/>
      <c r="R310" s="15"/>
      <c r="S310" s="15"/>
      <c r="T310" s="134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s="28" customFormat="1" ht="14.25" customHeight="1">
      <c r="A311" s="130" t="s">
        <v>730</v>
      </c>
      <c r="B311" s="127">
        <v>2223</v>
      </c>
      <c r="C311" s="118" t="s">
        <v>474</v>
      </c>
      <c r="D311" s="201">
        <v>350</v>
      </c>
      <c r="E311" s="156">
        <v>350</v>
      </c>
      <c r="F311" s="268">
        <v>22</v>
      </c>
      <c r="G311" s="159">
        <f>F311/E311*100</f>
        <v>6.2857142857142865</v>
      </c>
      <c r="O311" s="15"/>
      <c r="P311" s="15"/>
      <c r="Q311" s="15"/>
      <c r="R311" s="15"/>
      <c r="S311" s="15"/>
      <c r="T311" s="134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1:256" s="28" customFormat="1" ht="25.5" customHeight="1">
      <c r="A312" s="130" t="s">
        <v>730</v>
      </c>
      <c r="B312" s="127">
        <v>2221</v>
      </c>
      <c r="C312" s="118" t="s">
        <v>178</v>
      </c>
      <c r="D312" s="201">
        <v>256200</v>
      </c>
      <c r="E312" s="156">
        <v>257100</v>
      </c>
      <c r="F312" s="268">
        <v>86695</v>
      </c>
      <c r="G312" s="270">
        <f>F312/E312*100</f>
        <v>33.72034227926876</v>
      </c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28" customFormat="1" ht="25.5">
      <c r="A313" s="130" t="s">
        <v>730</v>
      </c>
      <c r="B313" s="127">
        <v>2242</v>
      </c>
      <c r="C313" s="118" t="s">
        <v>789</v>
      </c>
      <c r="D313" s="201">
        <v>284699</v>
      </c>
      <c r="E313" s="156">
        <v>284699</v>
      </c>
      <c r="F313" s="268">
        <v>71097</v>
      </c>
      <c r="G313" s="159">
        <f t="shared" si="8"/>
        <v>24.972690455533737</v>
      </c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8" customFormat="1" ht="27.75" customHeight="1">
      <c r="A314" s="130" t="s">
        <v>730</v>
      </c>
      <c r="B314" s="127" t="s">
        <v>790</v>
      </c>
      <c r="C314" s="118" t="s">
        <v>577</v>
      </c>
      <c r="D314" s="201">
        <v>30230</v>
      </c>
      <c r="E314" s="268">
        <v>30230</v>
      </c>
      <c r="F314" s="268">
        <v>8496</v>
      </c>
      <c r="G314" s="159">
        <f t="shared" si="8"/>
        <v>28.10453192193186</v>
      </c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8" customFormat="1" ht="50.25" customHeight="1">
      <c r="A315" s="130" t="s">
        <v>730</v>
      </c>
      <c r="B315" s="127">
        <v>2299</v>
      </c>
      <c r="C315" s="267" t="s">
        <v>177</v>
      </c>
      <c r="D315" s="201">
        <v>0</v>
      </c>
      <c r="E315" s="268">
        <v>891</v>
      </c>
      <c r="F315" s="268">
        <v>235</v>
      </c>
      <c r="G315" s="159">
        <f t="shared" si="8"/>
        <v>26.374859708193043</v>
      </c>
      <c r="O315" s="15"/>
      <c r="P315" s="15"/>
      <c r="Q315" s="15"/>
      <c r="R315" s="15"/>
      <c r="S315" s="15"/>
      <c r="T315" s="15"/>
      <c r="U315" s="134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1" ht="12.75">
      <c r="A316" s="180"/>
      <c r="B316" s="197"/>
      <c r="C316" s="196" t="s">
        <v>124</v>
      </c>
      <c r="D316" s="181">
        <f>SUM(D308:D315)</f>
        <v>601659</v>
      </c>
      <c r="E316" s="181">
        <f>SUM(E308:E315)</f>
        <v>603450</v>
      </c>
      <c r="F316" s="181">
        <f>SUM(F308:F315)</f>
        <v>166771</v>
      </c>
      <c r="G316" s="96">
        <f t="shared" si="8"/>
        <v>27.636258182119477</v>
      </c>
      <c r="U316" s="134"/>
    </row>
    <row r="317" spans="1:21" ht="12.75">
      <c r="A317" s="165"/>
      <c r="B317" s="166"/>
      <c r="C317" s="386"/>
      <c r="D317" s="185"/>
      <c r="E317" s="186"/>
      <c r="F317" s="230"/>
      <c r="G317" s="99"/>
      <c r="U317" s="134"/>
    </row>
    <row r="318" spans="1:256" s="28" customFormat="1" ht="13.5" customHeight="1">
      <c r="A318" s="812" t="s">
        <v>501</v>
      </c>
      <c r="B318" s="812"/>
      <c r="C318" s="812"/>
      <c r="D318" s="187"/>
      <c r="E318" s="187"/>
      <c r="F318" s="547"/>
      <c r="G318" s="338"/>
      <c r="O318" s="69"/>
      <c r="P318" s="15"/>
      <c r="Q318" s="15"/>
      <c r="R318" s="15"/>
      <c r="S318" s="15"/>
      <c r="T318" s="15"/>
      <c r="U318" s="134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8" customFormat="1" ht="13.5" customHeight="1">
      <c r="A319" s="20"/>
      <c r="B319" s="20"/>
      <c r="C319" s="20"/>
      <c r="D319" s="187"/>
      <c r="E319" s="187"/>
      <c r="F319" s="187"/>
      <c r="G319" s="338"/>
      <c r="O319" s="69"/>
      <c r="P319" s="15"/>
      <c r="Q319" s="15"/>
      <c r="R319" s="15"/>
      <c r="S319" s="15"/>
      <c r="T319" s="15"/>
      <c r="U319" s="134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8" customFormat="1" ht="25.5" customHeight="1">
      <c r="A320" s="7" t="s">
        <v>865</v>
      </c>
      <c r="B320" s="7" t="s">
        <v>867</v>
      </c>
      <c r="C320" s="5" t="s">
        <v>868</v>
      </c>
      <c r="D320" s="44" t="s">
        <v>998</v>
      </c>
      <c r="E320" s="51" t="s">
        <v>999</v>
      </c>
      <c r="F320" s="5" t="s">
        <v>824</v>
      </c>
      <c r="G320" s="43" t="s">
        <v>1000</v>
      </c>
      <c r="O320" s="69"/>
      <c r="P320" s="15"/>
      <c r="Q320" s="15"/>
      <c r="R320" s="15"/>
      <c r="S320" s="15"/>
      <c r="T320" s="15"/>
      <c r="U320" s="134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8" customFormat="1" ht="14.25" customHeight="1">
      <c r="A321" s="130" t="s">
        <v>623</v>
      </c>
      <c r="B321" s="130" t="s">
        <v>499</v>
      </c>
      <c r="C321" s="118" t="s">
        <v>503</v>
      </c>
      <c r="D321" s="201">
        <v>73300</v>
      </c>
      <c r="E321" s="268">
        <v>101359</v>
      </c>
      <c r="F321" s="268">
        <v>64</v>
      </c>
      <c r="G321" s="159">
        <f>F321/E321*100</f>
        <v>0.0631419015578291</v>
      </c>
      <c r="O321" s="69"/>
      <c r="P321" s="15"/>
      <c r="Q321" s="15"/>
      <c r="R321" s="15"/>
      <c r="S321" s="15"/>
      <c r="T321" s="15"/>
      <c r="U321" s="134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8" customFormat="1" ht="14.25" customHeight="1">
      <c r="A322" s="130" t="s">
        <v>624</v>
      </c>
      <c r="B322" s="130" t="s">
        <v>499</v>
      </c>
      <c r="C322" s="118" t="s">
        <v>502</v>
      </c>
      <c r="D322" s="201">
        <v>106700</v>
      </c>
      <c r="E322" s="268">
        <v>152990</v>
      </c>
      <c r="F322" s="268">
        <v>392</v>
      </c>
      <c r="G322" s="159">
        <f>F322/E322*100</f>
        <v>0.25622589711745863</v>
      </c>
      <c r="O322" s="69"/>
      <c r="P322" s="15"/>
      <c r="Q322" s="15"/>
      <c r="R322" s="15"/>
      <c r="S322" s="15"/>
      <c r="T322" s="15"/>
      <c r="U322" s="134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8" customFormat="1" ht="14.25" customHeight="1">
      <c r="A323" s="180"/>
      <c r="B323" s="197"/>
      <c r="C323" s="196" t="s">
        <v>553</v>
      </c>
      <c r="D323" s="183">
        <f>SUM(D321:D322)</f>
        <v>180000</v>
      </c>
      <c r="E323" s="183">
        <f>SUM(E321:E322)</f>
        <v>254349</v>
      </c>
      <c r="F323" s="211">
        <f>SUM(F321:F322)</f>
        <v>456</v>
      </c>
      <c r="G323" s="209">
        <f>F323/E323*100</f>
        <v>0.179281223830249</v>
      </c>
      <c r="O323" s="69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7" ht="12.75">
      <c r="A324" s="16"/>
      <c r="B324" s="59"/>
      <c r="C324" s="184"/>
      <c r="D324" s="185"/>
      <c r="E324" s="186"/>
      <c r="F324" s="230"/>
      <c r="G324" s="99"/>
    </row>
    <row r="325" spans="1:256" s="28" customFormat="1" ht="14.25" customHeight="1">
      <c r="A325" s="812" t="s">
        <v>740</v>
      </c>
      <c r="B325" s="812"/>
      <c r="C325" s="812"/>
      <c r="D325" s="821"/>
      <c r="E325" s="821"/>
      <c r="F325" s="61"/>
      <c r="G325" s="70"/>
      <c r="O325" s="69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4.25" customHeight="1">
      <c r="A326" s="20"/>
      <c r="B326" s="20"/>
      <c r="C326" s="20"/>
      <c r="D326" s="61"/>
      <c r="E326" s="61"/>
      <c r="F326" s="61"/>
      <c r="G326" s="70"/>
      <c r="O326" s="69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25.5" customHeight="1">
      <c r="A327" s="7" t="s">
        <v>865</v>
      </c>
      <c r="B327" s="7" t="s">
        <v>867</v>
      </c>
      <c r="C327" s="5" t="s">
        <v>868</v>
      </c>
      <c r="D327" s="44" t="s">
        <v>998</v>
      </c>
      <c r="E327" s="51" t="s">
        <v>999</v>
      </c>
      <c r="F327" s="5" t="s">
        <v>824</v>
      </c>
      <c r="G327" s="43" t="s">
        <v>1000</v>
      </c>
      <c r="O327" s="6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3.5" customHeight="1">
      <c r="A328" s="130" t="s">
        <v>730</v>
      </c>
      <c r="B328" s="127">
        <v>2212</v>
      </c>
      <c r="C328" s="118" t="s">
        <v>742</v>
      </c>
      <c r="D328" s="201">
        <f>D329+D330+D331</f>
        <v>803100</v>
      </c>
      <c r="E328" s="201">
        <f>E329+E330+E331</f>
        <v>823100</v>
      </c>
      <c r="F328" s="431">
        <f>F329+F330+F331</f>
        <v>234340</v>
      </c>
      <c r="G328" s="159">
        <f aca="true" t="shared" si="9" ref="G328:G333">F328/E328*100</f>
        <v>28.4704167172883</v>
      </c>
      <c r="O328" s="69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15" customHeight="1">
      <c r="A329" s="130"/>
      <c r="B329" s="560" t="s">
        <v>741</v>
      </c>
      <c r="C329" s="561" t="s">
        <v>72</v>
      </c>
      <c r="D329" s="562">
        <v>557400</v>
      </c>
      <c r="E329" s="563">
        <v>557400</v>
      </c>
      <c r="F329" s="563">
        <v>234340</v>
      </c>
      <c r="G329" s="564">
        <f t="shared" si="9"/>
        <v>42.0416218155723</v>
      </c>
      <c r="O329" s="69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15" customHeight="1">
      <c r="A330" s="130"/>
      <c r="B330" s="565"/>
      <c r="C330" s="561" t="s">
        <v>500</v>
      </c>
      <c r="D330" s="562">
        <v>210000</v>
      </c>
      <c r="E330" s="563">
        <v>230000</v>
      </c>
      <c r="F330" s="563">
        <v>0</v>
      </c>
      <c r="G330" s="564">
        <f t="shared" si="9"/>
        <v>0</v>
      </c>
      <c r="O330" s="69"/>
      <c r="P330" s="15"/>
      <c r="Q330" s="15"/>
      <c r="R330" s="15"/>
      <c r="S330" s="15"/>
      <c r="T330" s="13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5" customHeight="1">
      <c r="A331" s="130"/>
      <c r="B331" s="565"/>
      <c r="C331" s="561" t="s">
        <v>619</v>
      </c>
      <c r="D331" s="562">
        <v>35700</v>
      </c>
      <c r="E331" s="563">
        <v>35700</v>
      </c>
      <c r="F331" s="563">
        <v>0</v>
      </c>
      <c r="G331" s="564">
        <f t="shared" si="9"/>
        <v>0</v>
      </c>
      <c r="O331" s="69"/>
      <c r="P331" s="15"/>
      <c r="Q331" s="15"/>
      <c r="R331" s="15"/>
      <c r="S331" s="15"/>
      <c r="T331" s="13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5" customHeight="1">
      <c r="A332" s="130" t="s">
        <v>730</v>
      </c>
      <c r="B332" s="127">
        <v>2212</v>
      </c>
      <c r="C332" s="559" t="s">
        <v>73</v>
      </c>
      <c r="D332" s="201">
        <v>14000</v>
      </c>
      <c r="E332" s="268">
        <v>14000</v>
      </c>
      <c r="F332" s="268">
        <v>0</v>
      </c>
      <c r="G332" s="159">
        <f t="shared" si="9"/>
        <v>0</v>
      </c>
      <c r="O332" s="69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14.25" customHeight="1">
      <c r="A333" s="180"/>
      <c r="B333" s="197"/>
      <c r="C333" s="196" t="s">
        <v>551</v>
      </c>
      <c r="D333" s="183">
        <f>D328+D332</f>
        <v>817100</v>
      </c>
      <c r="E333" s="183">
        <f>E328+E332</f>
        <v>837100</v>
      </c>
      <c r="F333" s="183">
        <f>F328+F332</f>
        <v>234340</v>
      </c>
      <c r="G333" s="209">
        <f t="shared" si="9"/>
        <v>27.99426591805041</v>
      </c>
      <c r="O333" s="69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14.25" customHeight="1">
      <c r="A334" s="16"/>
      <c r="B334" s="59"/>
      <c r="C334" s="184"/>
      <c r="D334" s="187"/>
      <c r="E334" s="187"/>
      <c r="F334" s="187"/>
      <c r="G334" s="338"/>
      <c r="O334" s="69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7" ht="17.25" customHeight="1">
      <c r="A335" s="835" t="s">
        <v>905</v>
      </c>
      <c r="B335" s="835"/>
      <c r="C335" s="835"/>
      <c r="D335" s="456"/>
      <c r="E335" s="456"/>
      <c r="F335" s="456"/>
      <c r="G335" s="99"/>
    </row>
    <row r="336" spans="1:7" ht="25.5" customHeight="1">
      <c r="A336" s="7" t="s">
        <v>865</v>
      </c>
      <c r="B336" s="7" t="s">
        <v>867</v>
      </c>
      <c r="C336" s="5" t="s">
        <v>868</v>
      </c>
      <c r="D336" s="44" t="s">
        <v>998</v>
      </c>
      <c r="E336" s="51" t="s">
        <v>999</v>
      </c>
      <c r="F336" s="5" t="s">
        <v>824</v>
      </c>
      <c r="G336" s="43" t="s">
        <v>1000</v>
      </c>
    </row>
    <row r="337" spans="1:22" ht="21" customHeight="1">
      <c r="A337" s="130" t="s">
        <v>730</v>
      </c>
      <c r="B337" s="127">
        <v>2223</v>
      </c>
      <c r="C337" s="131" t="s">
        <v>931</v>
      </c>
      <c r="D337" s="300">
        <v>1500</v>
      </c>
      <c r="E337" s="300">
        <v>1500</v>
      </c>
      <c r="F337" s="300">
        <v>0</v>
      </c>
      <c r="G337" s="158">
        <f>F337/E337*100</f>
        <v>0</v>
      </c>
      <c r="V337" s="302"/>
    </row>
    <row r="338" spans="1:22" ht="22.5" customHeight="1">
      <c r="A338" s="130" t="s">
        <v>730</v>
      </c>
      <c r="B338" s="127">
        <v>2212</v>
      </c>
      <c r="C338" s="131" t="s">
        <v>674</v>
      </c>
      <c r="D338" s="300">
        <v>0</v>
      </c>
      <c r="E338" s="300">
        <v>5</v>
      </c>
      <c r="F338" s="300">
        <v>5</v>
      </c>
      <c r="G338" s="158">
        <f>F338/E338*100</f>
        <v>100</v>
      </c>
      <c r="V338" s="302"/>
    </row>
    <row r="339" spans="1:256" s="105" customFormat="1" ht="14.25" customHeight="1">
      <c r="A339" s="180"/>
      <c r="B339" s="197"/>
      <c r="C339" s="196" t="s">
        <v>125</v>
      </c>
      <c r="D339" s="181">
        <f>SUM(D337:D337)</f>
        <v>1500</v>
      </c>
      <c r="E339" s="303">
        <f>SUM(E337:E338)</f>
        <v>1505</v>
      </c>
      <c r="F339" s="211">
        <f>SUM(F337:F338)</f>
        <v>5</v>
      </c>
      <c r="G339" s="171">
        <f>F339/E339*100</f>
        <v>0.33222591362126247</v>
      </c>
      <c r="H339" s="109"/>
      <c r="I339" s="28"/>
      <c r="J339" s="28"/>
      <c r="K339" s="28"/>
      <c r="L339" s="28"/>
      <c r="M339" s="28"/>
      <c r="N339" s="28"/>
      <c r="O339" s="69"/>
      <c r="P339" s="69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7" ht="12.75" customHeight="1">
      <c r="A340" s="16"/>
      <c r="B340" s="59"/>
      <c r="C340" s="184"/>
      <c r="D340" s="456"/>
      <c r="E340" s="456"/>
      <c r="F340" s="456"/>
      <c r="G340" s="99"/>
    </row>
    <row r="341" spans="1:256" s="28" customFormat="1" ht="14.25" customHeight="1">
      <c r="A341" s="812" t="s">
        <v>902</v>
      </c>
      <c r="B341" s="812"/>
      <c r="C341" s="812"/>
      <c r="D341" s="821"/>
      <c r="E341" s="187"/>
      <c r="F341" s="187"/>
      <c r="G341" s="338"/>
      <c r="O341" s="69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25.5" customHeight="1">
      <c r="A342" s="7" t="s">
        <v>865</v>
      </c>
      <c r="B342" s="7" t="s">
        <v>867</v>
      </c>
      <c r="C342" s="5" t="s">
        <v>868</v>
      </c>
      <c r="D342" s="44" t="s">
        <v>998</v>
      </c>
      <c r="E342" s="51" t="s">
        <v>999</v>
      </c>
      <c r="F342" s="5" t="s">
        <v>824</v>
      </c>
      <c r="G342" s="43" t="s">
        <v>1000</v>
      </c>
      <c r="O342" s="69"/>
      <c r="P342" s="15"/>
      <c r="Q342" s="15"/>
      <c r="R342" s="15"/>
      <c r="S342" s="15"/>
      <c r="T342" s="134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3.5" customHeight="1">
      <c r="A343" s="130" t="s">
        <v>731</v>
      </c>
      <c r="B343" s="130" t="s">
        <v>507</v>
      </c>
      <c r="C343" s="118" t="s">
        <v>922</v>
      </c>
      <c r="D343" s="201">
        <v>20000</v>
      </c>
      <c r="E343" s="268">
        <v>20000</v>
      </c>
      <c r="F343" s="268">
        <v>9409</v>
      </c>
      <c r="G343" s="159">
        <f>F343/E343*100</f>
        <v>47.044999999999995</v>
      </c>
      <c r="O343" s="69"/>
      <c r="P343" s="15"/>
      <c r="Q343" s="15"/>
      <c r="R343" s="15"/>
      <c r="S343" s="15"/>
      <c r="T343" s="15"/>
      <c r="U343" s="134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4.25" customHeight="1">
      <c r="A344" s="180"/>
      <c r="B344" s="197"/>
      <c r="C344" s="196" t="s">
        <v>792</v>
      </c>
      <c r="D344" s="183">
        <f>SUM(D343:D343)</f>
        <v>20000</v>
      </c>
      <c r="E344" s="183">
        <f>SUM(E343:E343)</f>
        <v>20000</v>
      </c>
      <c r="F344" s="183">
        <f>SUM(F343:F343)</f>
        <v>9409</v>
      </c>
      <c r="G344" s="209">
        <f>F344/E344*100</f>
        <v>47.044999999999995</v>
      </c>
      <c r="O344" s="69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12" customHeight="1">
      <c r="A345" s="16"/>
      <c r="B345" s="59"/>
      <c r="C345" s="184"/>
      <c r="D345" s="187"/>
      <c r="E345" s="187"/>
      <c r="F345" s="187"/>
      <c r="G345" s="338"/>
      <c r="O345" s="69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15" customHeight="1">
      <c r="A346" s="64" t="s">
        <v>556</v>
      </c>
      <c r="B346" s="2"/>
      <c r="C346" s="2"/>
      <c r="D346" s="187"/>
      <c r="E346" s="187"/>
      <c r="F346" s="187"/>
      <c r="G346" s="338"/>
      <c r="O346" s="69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7" ht="12.75">
      <c r="A347" s="130" t="s">
        <v>483</v>
      </c>
      <c r="B347" s="130" t="s">
        <v>508</v>
      </c>
      <c r="C347" s="118" t="s">
        <v>509</v>
      </c>
      <c r="D347" s="201">
        <v>24400</v>
      </c>
      <c r="E347" s="268">
        <v>24400</v>
      </c>
      <c r="F347" s="268">
        <v>12195</v>
      </c>
      <c r="G347" s="159">
        <f>F347/E347*100</f>
        <v>49.97950819672131</v>
      </c>
    </row>
    <row r="348" spans="1:7" ht="12.75">
      <c r="A348" s="16"/>
      <c r="B348" s="59"/>
      <c r="C348" s="184"/>
      <c r="D348" s="185"/>
      <c r="E348" s="186"/>
      <c r="F348" s="230"/>
      <c r="G348" s="262"/>
    </row>
    <row r="349" spans="1:7" ht="12.75">
      <c r="A349" s="189"/>
      <c r="B349" s="199"/>
      <c r="C349" s="198" t="s">
        <v>126</v>
      </c>
      <c r="D349" s="190">
        <f>D316+D323+D333+D339+D344+D347</f>
        <v>1644659</v>
      </c>
      <c r="E349" s="190">
        <f>E316+E323+E333+E339+E344+E347</f>
        <v>1740804</v>
      </c>
      <c r="F349" s="190">
        <f>F316+F323+F333+F339+F344+F347</f>
        <v>423176</v>
      </c>
      <c r="G349" s="26">
        <f>F349/E349*100</f>
        <v>24.309227230635962</v>
      </c>
    </row>
    <row r="350" spans="1:7" ht="13.5" customHeight="1">
      <c r="A350" s="16"/>
      <c r="B350" s="59"/>
      <c r="C350" s="184"/>
      <c r="D350" s="185"/>
      <c r="E350" s="186"/>
      <c r="F350" s="230"/>
      <c r="G350" s="99"/>
    </row>
    <row r="351" spans="1:256" s="28" customFormat="1" ht="15.75">
      <c r="A351" s="64" t="s">
        <v>964</v>
      </c>
      <c r="D351" s="69"/>
      <c r="E351" s="69"/>
      <c r="F351" s="69"/>
      <c r="O351" s="69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1.25" customHeight="1">
      <c r="A352" s="64"/>
      <c r="D352" s="69"/>
      <c r="E352" s="69"/>
      <c r="F352" s="69"/>
      <c r="O352" s="69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7" ht="14.25" customHeight="1">
      <c r="A353" s="55" t="s">
        <v>958</v>
      </c>
      <c r="D353" s="185"/>
      <c r="E353" s="186"/>
      <c r="F353" s="230"/>
      <c r="G353" s="205"/>
    </row>
    <row r="354" spans="1:7" ht="12" customHeight="1">
      <c r="A354" s="55"/>
      <c r="D354" s="185"/>
      <c r="E354" s="186"/>
      <c r="F354" s="230"/>
      <c r="G354" s="205"/>
    </row>
    <row r="355" spans="1:256" s="28" customFormat="1" ht="25.5" customHeight="1">
      <c r="A355" s="7" t="s">
        <v>865</v>
      </c>
      <c r="B355" s="7" t="s">
        <v>867</v>
      </c>
      <c r="C355" s="5" t="s">
        <v>868</v>
      </c>
      <c r="D355" s="44" t="s">
        <v>998</v>
      </c>
      <c r="E355" s="51" t="s">
        <v>999</v>
      </c>
      <c r="F355" s="5" t="s">
        <v>824</v>
      </c>
      <c r="G355" s="43" t="s">
        <v>1000</v>
      </c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5" customHeight="1">
      <c r="A356" s="130" t="s">
        <v>732</v>
      </c>
      <c r="B356" s="127">
        <v>4332</v>
      </c>
      <c r="C356" s="267" t="s">
        <v>74</v>
      </c>
      <c r="D356" s="431">
        <v>1000</v>
      </c>
      <c r="E356" s="268">
        <v>1000</v>
      </c>
      <c r="F356" s="268">
        <v>255</v>
      </c>
      <c r="G356" s="159">
        <f aca="true" t="shared" si="10" ref="G356:G362">F356/E356*100</f>
        <v>25.5</v>
      </c>
      <c r="O356" s="69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5" customHeight="1">
      <c r="A357" s="130" t="s">
        <v>732</v>
      </c>
      <c r="B357" s="127">
        <v>4339</v>
      </c>
      <c r="C357" s="267" t="s">
        <v>466</v>
      </c>
      <c r="D357" s="431">
        <v>860</v>
      </c>
      <c r="E357" s="268">
        <v>860</v>
      </c>
      <c r="F357" s="268">
        <v>36</v>
      </c>
      <c r="G357" s="159">
        <f t="shared" si="10"/>
        <v>4.186046511627907</v>
      </c>
      <c r="O357" s="69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25.5" customHeight="1">
      <c r="A358" s="130" t="s">
        <v>732</v>
      </c>
      <c r="B358" s="127">
        <v>4339</v>
      </c>
      <c r="C358" s="267" t="s">
        <v>901</v>
      </c>
      <c r="D358" s="431">
        <v>400</v>
      </c>
      <c r="E358" s="268">
        <v>400</v>
      </c>
      <c r="F358" s="268">
        <v>79</v>
      </c>
      <c r="G358" s="159">
        <f t="shared" si="10"/>
        <v>19.75</v>
      </c>
      <c r="O358" s="69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25.5">
      <c r="A359" s="130" t="s">
        <v>732</v>
      </c>
      <c r="B359" s="127">
        <v>4399</v>
      </c>
      <c r="C359" s="267" t="s">
        <v>745</v>
      </c>
      <c r="D359" s="431">
        <v>400</v>
      </c>
      <c r="E359" s="268">
        <v>400</v>
      </c>
      <c r="F359" s="268">
        <v>43</v>
      </c>
      <c r="G359" s="159">
        <f t="shared" si="10"/>
        <v>10.75</v>
      </c>
      <c r="O359" s="69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13.5" customHeight="1">
      <c r="A360" s="130" t="s">
        <v>732</v>
      </c>
      <c r="B360" s="127">
        <v>4399</v>
      </c>
      <c r="C360" s="267" t="s">
        <v>651</v>
      </c>
      <c r="D360" s="431">
        <v>0</v>
      </c>
      <c r="E360" s="268">
        <v>836</v>
      </c>
      <c r="F360" s="268">
        <v>293</v>
      </c>
      <c r="G360" s="159">
        <f t="shared" si="10"/>
        <v>35.047846889952154</v>
      </c>
      <c r="O360" s="69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24.75" customHeight="1">
      <c r="A361" s="130" t="s">
        <v>732</v>
      </c>
      <c r="B361" s="127">
        <v>4342</v>
      </c>
      <c r="C361" s="267" t="s">
        <v>913</v>
      </c>
      <c r="D361" s="431">
        <v>0</v>
      </c>
      <c r="E361" s="268">
        <v>100</v>
      </c>
      <c r="F361" s="268">
        <v>0</v>
      </c>
      <c r="G361" s="159">
        <f t="shared" si="10"/>
        <v>0</v>
      </c>
      <c r="O361" s="69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8" customFormat="1" ht="12.75">
      <c r="A362" s="180"/>
      <c r="B362" s="197"/>
      <c r="C362" s="196" t="s">
        <v>124</v>
      </c>
      <c r="D362" s="181">
        <f>SUM(D356:D361)</f>
        <v>2660</v>
      </c>
      <c r="E362" s="181">
        <f>SUM(E356:E361)</f>
        <v>3596</v>
      </c>
      <c r="F362" s="348">
        <f>SUM(F356:F361)</f>
        <v>706</v>
      </c>
      <c r="G362" s="395">
        <f t="shared" si="10"/>
        <v>19.632925472747498</v>
      </c>
      <c r="O362" s="69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2:256" s="28" customFormat="1" ht="12" customHeight="1">
      <c r="B363"/>
      <c r="C363"/>
      <c r="D363" s="15"/>
      <c r="E363" s="15"/>
      <c r="F363" s="15"/>
      <c r="G363"/>
      <c r="O363" s="69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4.25" customHeight="1">
      <c r="A364" s="66" t="s">
        <v>961</v>
      </c>
      <c r="B364" s="14"/>
      <c r="C364"/>
      <c r="D364" s="15"/>
      <c r="E364" s="15"/>
      <c r="F364" s="69"/>
      <c r="G364" s="15"/>
      <c r="O364" s="69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11.25" customHeight="1">
      <c r="A365" s="66"/>
      <c r="B365" s="14"/>
      <c r="C365"/>
      <c r="D365" s="15"/>
      <c r="E365" s="15"/>
      <c r="F365" s="69"/>
      <c r="G365" s="15"/>
      <c r="O365" s="69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24.75" customHeight="1">
      <c r="A366" s="7" t="s">
        <v>865</v>
      </c>
      <c r="B366" s="7" t="s">
        <v>867</v>
      </c>
      <c r="C366" s="5" t="s">
        <v>868</v>
      </c>
      <c r="D366" s="44" t="s">
        <v>998</v>
      </c>
      <c r="E366" s="51" t="s">
        <v>999</v>
      </c>
      <c r="F366" s="5" t="s">
        <v>824</v>
      </c>
      <c r="G366" s="43" t="s">
        <v>1000</v>
      </c>
      <c r="O366" s="69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26.25" customHeight="1">
      <c r="A367" s="130" t="s">
        <v>732</v>
      </c>
      <c r="B367" s="127">
        <v>4357</v>
      </c>
      <c r="C367" s="118" t="s">
        <v>583</v>
      </c>
      <c r="D367" s="300">
        <v>1800</v>
      </c>
      <c r="E367" s="300">
        <v>1800</v>
      </c>
      <c r="F367" s="300">
        <v>0</v>
      </c>
      <c r="G367" s="158">
        <f>F367/E367*100</f>
        <v>0</v>
      </c>
      <c r="O367" s="69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5" customHeight="1">
      <c r="A368" s="180"/>
      <c r="B368" s="197"/>
      <c r="C368" s="196" t="s">
        <v>125</v>
      </c>
      <c r="D368" s="181">
        <f>SUM(D367:D367)</f>
        <v>1800</v>
      </c>
      <c r="E368" s="303">
        <f>SUM(E367:E367)</f>
        <v>1800</v>
      </c>
      <c r="F368" s="211">
        <f>SUM(F367:F367)</f>
        <v>0</v>
      </c>
      <c r="G368" s="171">
        <f>F368/E368*100</f>
        <v>0</v>
      </c>
      <c r="O368" s="69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2:256" s="28" customFormat="1" ht="10.5" customHeight="1">
      <c r="B369"/>
      <c r="C369"/>
      <c r="D369" s="15"/>
      <c r="E369" s="15"/>
      <c r="F369" s="15"/>
      <c r="G369"/>
      <c r="O369" s="6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12.75">
      <c r="A370" s="345" t="s">
        <v>648</v>
      </c>
      <c r="B370" s="345"/>
      <c r="C370" s="345"/>
      <c r="D370" s="134"/>
      <c r="E370" s="134"/>
      <c r="F370" s="15"/>
      <c r="G370"/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10.5" customHeight="1">
      <c r="A371" s="345"/>
      <c r="B371" s="345"/>
      <c r="C371" s="345"/>
      <c r="D371" s="134"/>
      <c r="E371" s="134"/>
      <c r="F371" s="15"/>
      <c r="G371"/>
      <c r="O371" s="69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28" customFormat="1" ht="24" customHeight="1">
      <c r="A372" s="7" t="s">
        <v>865</v>
      </c>
      <c r="B372" s="7" t="s">
        <v>867</v>
      </c>
      <c r="C372" s="5" t="s">
        <v>868</v>
      </c>
      <c r="D372" s="44" t="s">
        <v>998</v>
      </c>
      <c r="E372" s="51" t="s">
        <v>999</v>
      </c>
      <c r="F372" s="5" t="s">
        <v>824</v>
      </c>
      <c r="G372" s="43" t="s">
        <v>1000</v>
      </c>
      <c r="O372" s="69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7" ht="24.75" customHeight="1">
      <c r="A373" s="130" t="s">
        <v>732</v>
      </c>
      <c r="B373" s="127">
        <v>4339</v>
      </c>
      <c r="C373" s="118" t="s">
        <v>75</v>
      </c>
      <c r="D373" s="300">
        <v>1355</v>
      </c>
      <c r="E373" s="268">
        <v>1355</v>
      </c>
      <c r="F373" s="268">
        <v>672</v>
      </c>
      <c r="G373" s="274">
        <f>F373/E373*100</f>
        <v>49.59409594095941</v>
      </c>
    </row>
    <row r="374" spans="1:7" ht="36.75" customHeight="1">
      <c r="A374" s="130" t="s">
        <v>732</v>
      </c>
      <c r="B374" s="127">
        <v>4357</v>
      </c>
      <c r="C374" s="118" t="s">
        <v>584</v>
      </c>
      <c r="D374" s="300">
        <v>37679</v>
      </c>
      <c r="E374" s="268">
        <v>37704</v>
      </c>
      <c r="F374" s="268">
        <v>18817</v>
      </c>
      <c r="G374" s="274">
        <f>F374/E374*100</f>
        <v>49.90717165287503</v>
      </c>
    </row>
    <row r="375" spans="1:7" ht="25.5" customHeight="1">
      <c r="A375" s="130" t="s">
        <v>732</v>
      </c>
      <c r="B375" s="127">
        <v>4357</v>
      </c>
      <c r="C375" s="118" t="s">
        <v>703</v>
      </c>
      <c r="D375" s="300">
        <v>4000</v>
      </c>
      <c r="E375" s="268">
        <v>4000</v>
      </c>
      <c r="F375" s="268">
        <v>0</v>
      </c>
      <c r="G375" s="158">
        <f>F375/E375*100</f>
        <v>0</v>
      </c>
    </row>
    <row r="376" spans="1:7" ht="25.5" customHeight="1">
      <c r="A376" s="130" t="s">
        <v>732</v>
      </c>
      <c r="B376" s="127" t="s">
        <v>64</v>
      </c>
      <c r="C376" s="118" t="s">
        <v>647</v>
      </c>
      <c r="D376" s="300">
        <v>0</v>
      </c>
      <c r="E376" s="268">
        <v>10101</v>
      </c>
      <c r="F376" s="268">
        <v>10101</v>
      </c>
      <c r="G376" s="158">
        <f>F376/E376*100</f>
        <v>100</v>
      </c>
    </row>
    <row r="377" spans="1:20" ht="12.75">
      <c r="A377" s="180"/>
      <c r="B377" s="197"/>
      <c r="C377" s="196" t="s">
        <v>747</v>
      </c>
      <c r="D377" s="181">
        <f>SUM(D373:D376)</f>
        <v>43034</v>
      </c>
      <c r="E377" s="181">
        <f>SUM(E373:E376)</f>
        <v>53160</v>
      </c>
      <c r="F377" s="181">
        <f>SUM(F373:F376)</f>
        <v>29590</v>
      </c>
      <c r="G377" s="171">
        <f>F377/E377*100</f>
        <v>55.66215199398044</v>
      </c>
      <c r="T377" s="134"/>
    </row>
    <row r="378" spans="1:7" ht="12.75" customHeight="1" hidden="1">
      <c r="A378" s="836" t="s">
        <v>67</v>
      </c>
      <c r="B378" s="836"/>
      <c r="C378" s="836"/>
      <c r="F378" s="69"/>
      <c r="G378" s="15"/>
    </row>
    <row r="379" spans="1:7" ht="12.75" customHeight="1" hidden="1">
      <c r="A379" s="759" t="s">
        <v>66</v>
      </c>
      <c r="B379" s="759"/>
      <c r="C379" s="759"/>
      <c r="F379" s="69"/>
      <c r="G379" s="15"/>
    </row>
    <row r="380" spans="1:7" ht="12.75" customHeight="1" hidden="1">
      <c r="A380" s="759" t="s">
        <v>69</v>
      </c>
      <c r="B380" s="759"/>
      <c r="C380" s="759"/>
      <c r="F380" s="69"/>
      <c r="G380" s="15"/>
    </row>
    <row r="381" spans="1:7" ht="14.25" customHeight="1">
      <c r="A381" s="58"/>
      <c r="B381" s="58"/>
      <c r="C381" s="58"/>
      <c r="F381" s="69"/>
      <c r="G381" s="15"/>
    </row>
    <row r="382" spans="1:7" ht="15" customHeight="1">
      <c r="A382" s="344" t="s">
        <v>518</v>
      </c>
      <c r="B382" s="344"/>
      <c r="C382" s="343"/>
      <c r="F382" s="69"/>
      <c r="G382" s="15"/>
    </row>
    <row r="383" spans="1:7" ht="13.5" customHeight="1">
      <c r="A383" s="344"/>
      <c r="B383" s="344"/>
      <c r="C383" s="343"/>
      <c r="F383" s="69"/>
      <c r="G383" s="15"/>
    </row>
    <row r="384" spans="1:256" s="28" customFormat="1" ht="24" customHeight="1">
      <c r="A384" s="7" t="s">
        <v>865</v>
      </c>
      <c r="B384" s="7" t="s">
        <v>867</v>
      </c>
      <c r="C384" s="5" t="s">
        <v>868</v>
      </c>
      <c r="D384" s="44" t="s">
        <v>998</v>
      </c>
      <c r="E384" s="51" t="s">
        <v>999</v>
      </c>
      <c r="F384" s="5" t="s">
        <v>824</v>
      </c>
      <c r="G384" s="43" t="s">
        <v>1000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24" customHeight="1">
      <c r="A385" s="130" t="s">
        <v>732</v>
      </c>
      <c r="B385" s="340" t="s">
        <v>483</v>
      </c>
      <c r="C385" s="341" t="s">
        <v>76</v>
      </c>
      <c r="D385" s="342">
        <v>36579</v>
      </c>
      <c r="E385" s="275">
        <v>38298</v>
      </c>
      <c r="F385" s="275">
        <v>38215</v>
      </c>
      <c r="G385" s="270">
        <f>F385/E385*100</f>
        <v>99.78327850018277</v>
      </c>
      <c r="O385" s="69"/>
      <c r="P385" s="15"/>
      <c r="Q385" s="15"/>
      <c r="R385" s="15"/>
      <c r="S385" s="15"/>
      <c r="T385" s="15"/>
      <c r="U385" s="134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7" ht="12.75">
      <c r="A386" s="180"/>
      <c r="B386" s="197"/>
      <c r="C386" s="196" t="s">
        <v>552</v>
      </c>
      <c r="D386" s="211">
        <f>SUM(D385:D385)</f>
        <v>36579</v>
      </c>
      <c r="E386" s="211">
        <f>SUM(E385:E385)</f>
        <v>38298</v>
      </c>
      <c r="F386" s="211">
        <f>SUM(F385:F385)</f>
        <v>38215</v>
      </c>
      <c r="G386" s="171">
        <f>F386/E386*100</f>
        <v>99.78327850018277</v>
      </c>
    </row>
    <row r="387" spans="1:7" ht="12.75">
      <c r="A387" s="180"/>
      <c r="B387" s="197"/>
      <c r="C387" s="196" t="s">
        <v>127</v>
      </c>
      <c r="D387" s="181">
        <f>D362+D377+D386+D368</f>
        <v>84073</v>
      </c>
      <c r="E387" s="181">
        <f>E362+E377+E386+E368</f>
        <v>96854</v>
      </c>
      <c r="F387" s="181">
        <f>F362+F377+F386+F368</f>
        <v>68511</v>
      </c>
      <c r="G387" s="171">
        <f>F387/E387*100</f>
        <v>70.73636607677535</v>
      </c>
    </row>
    <row r="388" spans="1:7" ht="12.75" customHeight="1">
      <c r="A388" s="16"/>
      <c r="B388" s="59"/>
      <c r="C388" s="184"/>
      <c r="D388" s="185"/>
      <c r="E388" s="186"/>
      <c r="F388" s="230"/>
      <c r="G388" s="205"/>
    </row>
    <row r="389" spans="1:256" s="105" customFormat="1" ht="14.25" customHeight="1">
      <c r="A389" s="189"/>
      <c r="B389" s="199"/>
      <c r="C389" s="198" t="s">
        <v>126</v>
      </c>
      <c r="D389" s="190">
        <f>D387</f>
        <v>84073</v>
      </c>
      <c r="E389" s="190">
        <f>E387</f>
        <v>96854</v>
      </c>
      <c r="F389" s="190">
        <f>F387</f>
        <v>68511</v>
      </c>
      <c r="G389" s="202">
        <f>F389/E389*100</f>
        <v>70.73636607677535</v>
      </c>
      <c r="H389" s="109"/>
      <c r="I389" s="28"/>
      <c r="J389" s="28"/>
      <c r="K389" s="28"/>
      <c r="L389" s="28"/>
      <c r="M389" s="28"/>
      <c r="N389" s="28"/>
      <c r="O389" s="69"/>
      <c r="P389" s="69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105" customFormat="1" ht="14.25" customHeight="1">
      <c r="A390" s="231"/>
      <c r="B390" s="232"/>
      <c r="C390" s="233"/>
      <c r="D390" s="234"/>
      <c r="E390" s="339"/>
      <c r="F390" s="230"/>
      <c r="G390" s="229"/>
      <c r="H390" s="109"/>
      <c r="I390" s="28"/>
      <c r="J390" s="28"/>
      <c r="K390" s="28"/>
      <c r="L390" s="28"/>
      <c r="M390" s="28"/>
      <c r="N390" s="28"/>
      <c r="O390" s="69"/>
      <c r="P390" s="69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15.75">
      <c r="A391" s="64" t="s">
        <v>966</v>
      </c>
      <c r="D391" s="69"/>
      <c r="E391" s="69"/>
      <c r="F391" s="69"/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9:15" ht="12" customHeight="1">
      <c r="I392" s="28"/>
      <c r="O392" s="69"/>
    </row>
    <row r="393" spans="1:15" ht="14.25" customHeight="1">
      <c r="A393" s="55" t="s">
        <v>958</v>
      </c>
      <c r="I393" s="28"/>
      <c r="O393" s="69"/>
    </row>
    <row r="394" spans="9:15" ht="13.5" customHeight="1">
      <c r="I394" s="28"/>
      <c r="O394" s="69"/>
    </row>
    <row r="395" spans="1:15" ht="24.75" customHeight="1">
      <c r="A395" s="7" t="s">
        <v>865</v>
      </c>
      <c r="B395" s="7" t="s">
        <v>867</v>
      </c>
      <c r="C395" s="5" t="s">
        <v>868</v>
      </c>
      <c r="D395" s="44" t="s">
        <v>998</v>
      </c>
      <c r="E395" s="51" t="s">
        <v>999</v>
      </c>
      <c r="F395" s="5" t="s">
        <v>824</v>
      </c>
      <c r="G395" s="43" t="s">
        <v>1000</v>
      </c>
      <c r="I395" s="28"/>
      <c r="O395" s="69"/>
    </row>
    <row r="396" spans="1:15" ht="27.75" customHeight="1">
      <c r="A396" s="130" t="s">
        <v>733</v>
      </c>
      <c r="B396" s="127">
        <v>5399</v>
      </c>
      <c r="C396" s="118" t="s">
        <v>916</v>
      </c>
      <c r="D396" s="157">
        <v>60</v>
      </c>
      <c r="E396" s="157">
        <v>60</v>
      </c>
      <c r="F396" s="300">
        <v>0</v>
      </c>
      <c r="G396" s="274">
        <v>0</v>
      </c>
      <c r="I396" s="28"/>
      <c r="O396" s="69"/>
    </row>
    <row r="397" spans="1:15" ht="25.5">
      <c r="A397" s="130" t="s">
        <v>733</v>
      </c>
      <c r="B397" s="127">
        <v>5512</v>
      </c>
      <c r="C397" s="118" t="s">
        <v>917</v>
      </c>
      <c r="D397" s="157">
        <v>6500</v>
      </c>
      <c r="E397" s="157">
        <v>11946</v>
      </c>
      <c r="F397" s="300">
        <v>6360</v>
      </c>
      <c r="G397" s="274">
        <f>F397/E397*100</f>
        <v>53.23957810145655</v>
      </c>
      <c r="I397" s="28"/>
      <c r="O397" s="69"/>
    </row>
    <row r="398" spans="1:15" ht="25.5">
      <c r="A398" s="130" t="s">
        <v>733</v>
      </c>
      <c r="B398" s="127">
        <v>5529</v>
      </c>
      <c r="C398" s="118" t="s">
        <v>918</v>
      </c>
      <c r="D398" s="157">
        <v>260</v>
      </c>
      <c r="E398" s="157">
        <v>260</v>
      </c>
      <c r="F398" s="300">
        <v>3</v>
      </c>
      <c r="G398" s="274">
        <f>F398/E398*100</f>
        <v>1.153846153846154</v>
      </c>
      <c r="I398" s="28"/>
      <c r="O398" s="69"/>
    </row>
    <row r="399" spans="1:256" s="28" customFormat="1" ht="12.75">
      <c r="A399" s="180"/>
      <c r="B399" s="197"/>
      <c r="C399" s="196" t="s">
        <v>124</v>
      </c>
      <c r="D399" s="181">
        <f>SUM(D396:D398)</f>
        <v>6820</v>
      </c>
      <c r="E399" s="181">
        <f>SUM(E396:E398)</f>
        <v>12266</v>
      </c>
      <c r="F399" s="181">
        <f>SUM(F396:F398)</f>
        <v>6363</v>
      </c>
      <c r="G399" s="209">
        <f>F399/E399*100</f>
        <v>51.87510190771237</v>
      </c>
      <c r="O399" s="69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7" ht="13.5" customHeight="1">
      <c r="A400" s="16"/>
      <c r="B400" s="59"/>
      <c r="C400" s="60"/>
      <c r="D400" s="168"/>
      <c r="E400" s="62"/>
      <c r="F400" s="46"/>
      <c r="G400" s="70"/>
    </row>
    <row r="401" spans="1:7" ht="15" customHeight="1">
      <c r="A401" s="756" t="s">
        <v>671</v>
      </c>
      <c r="B401" s="820"/>
      <c r="C401" s="820"/>
      <c r="D401" s="792"/>
      <c r="E401" s="62"/>
      <c r="F401" s="46"/>
      <c r="G401" s="70"/>
    </row>
    <row r="402" spans="1:7" ht="12" customHeight="1">
      <c r="A402" s="66"/>
      <c r="D402" s="168"/>
      <c r="E402" s="62"/>
      <c r="F402" s="46"/>
      <c r="G402" s="70"/>
    </row>
    <row r="403" spans="1:7" ht="23.25" customHeight="1">
      <c r="A403" s="7" t="s">
        <v>865</v>
      </c>
      <c r="B403" s="7" t="s">
        <v>867</v>
      </c>
      <c r="C403" s="5" t="s">
        <v>868</v>
      </c>
      <c r="D403" s="44" t="s">
        <v>998</v>
      </c>
      <c r="E403" s="51" t="s">
        <v>999</v>
      </c>
      <c r="F403" s="5" t="s">
        <v>824</v>
      </c>
      <c r="G403" s="43" t="s">
        <v>1000</v>
      </c>
    </row>
    <row r="404" spans="1:7" ht="24.75" customHeight="1">
      <c r="A404" s="130" t="s">
        <v>733</v>
      </c>
      <c r="B404" s="127">
        <v>5311</v>
      </c>
      <c r="C404" s="118" t="s">
        <v>914</v>
      </c>
      <c r="D404" s="157">
        <v>1000</v>
      </c>
      <c r="E404" s="157">
        <v>1000</v>
      </c>
      <c r="F404" s="300">
        <v>0</v>
      </c>
      <c r="G404" s="158">
        <f>F404/E404*100</f>
        <v>0</v>
      </c>
    </row>
    <row r="405" spans="1:21" ht="12.75" customHeight="1">
      <c r="A405" s="130" t="s">
        <v>733</v>
      </c>
      <c r="B405" s="127">
        <v>5311</v>
      </c>
      <c r="C405" s="131" t="s">
        <v>915</v>
      </c>
      <c r="D405" s="157">
        <v>3000</v>
      </c>
      <c r="E405" s="157">
        <v>3000</v>
      </c>
      <c r="F405" s="300">
        <v>0</v>
      </c>
      <c r="G405" s="158">
        <f>F405/E405*100</f>
        <v>0</v>
      </c>
      <c r="U405" s="134"/>
    </row>
    <row r="406" spans="1:7" ht="12.75">
      <c r="A406" s="180"/>
      <c r="B406" s="197"/>
      <c r="C406" s="196" t="s">
        <v>125</v>
      </c>
      <c r="D406" s="181">
        <f>SUM(D404:D405)</f>
        <v>4000</v>
      </c>
      <c r="E406" s="181">
        <f>SUM(E404:E405)</f>
        <v>4000</v>
      </c>
      <c r="F406" s="181">
        <f>SUM(F404:F405)</f>
        <v>0</v>
      </c>
      <c r="G406" s="96">
        <f>F406/E406*100</f>
        <v>0</v>
      </c>
    </row>
    <row r="407" spans="1:7" ht="12.75" customHeight="1">
      <c r="A407" s="16"/>
      <c r="B407" s="59"/>
      <c r="C407" s="184"/>
      <c r="D407" s="185"/>
      <c r="E407" s="186"/>
      <c r="F407" s="230"/>
      <c r="G407" s="99"/>
    </row>
    <row r="408" spans="1:7" ht="15.75" customHeight="1">
      <c r="A408" s="756" t="s">
        <v>672</v>
      </c>
      <c r="B408" s="820"/>
      <c r="C408" s="820"/>
      <c r="D408" s="792"/>
      <c r="E408" s="821"/>
      <c r="F408" s="230"/>
      <c r="G408" s="338"/>
    </row>
    <row r="409" spans="1:7" ht="14.25" customHeight="1">
      <c r="A409" s="463"/>
      <c r="B409" s="464"/>
      <c r="C409" s="464"/>
      <c r="D409" s="467"/>
      <c r="E409" s="186"/>
      <c r="F409" s="230"/>
      <c r="G409" s="338"/>
    </row>
    <row r="410" spans="1:7" ht="23.25" customHeight="1">
      <c r="A410" s="7" t="s">
        <v>865</v>
      </c>
      <c r="B410" s="7" t="s">
        <v>867</v>
      </c>
      <c r="C410" s="5" t="s">
        <v>868</v>
      </c>
      <c r="D410" s="44" t="s">
        <v>998</v>
      </c>
      <c r="E410" s="51" t="s">
        <v>999</v>
      </c>
      <c r="F410" s="5" t="s">
        <v>824</v>
      </c>
      <c r="G410" s="43" t="s">
        <v>1000</v>
      </c>
    </row>
    <row r="411" spans="1:7" ht="30.75" customHeight="1">
      <c r="A411" s="130" t="s">
        <v>733</v>
      </c>
      <c r="B411" s="127">
        <v>5511</v>
      </c>
      <c r="C411" s="131" t="s">
        <v>673</v>
      </c>
      <c r="D411" s="157">
        <v>4400</v>
      </c>
      <c r="E411" s="157">
        <v>4400</v>
      </c>
      <c r="F411" s="300">
        <v>4400</v>
      </c>
      <c r="G411" s="158">
        <f>F411/E411*100</f>
        <v>100</v>
      </c>
    </row>
    <row r="412" spans="1:7" ht="12.75">
      <c r="A412" s="180"/>
      <c r="B412" s="197"/>
      <c r="C412" s="196" t="s">
        <v>721</v>
      </c>
      <c r="D412" s="181">
        <f>SUM(D411:D411)</f>
        <v>4400</v>
      </c>
      <c r="E412" s="181">
        <f>SUM(E411:E411)</f>
        <v>4400</v>
      </c>
      <c r="F412" s="181">
        <f>SUM(F411:F411)</f>
        <v>4400</v>
      </c>
      <c r="G412" s="209">
        <f>F412/E412*100</f>
        <v>100</v>
      </c>
    </row>
    <row r="413" spans="1:7" ht="10.5" customHeight="1">
      <c r="A413" s="16"/>
      <c r="B413" s="59"/>
      <c r="C413" s="184"/>
      <c r="D413" s="185"/>
      <c r="E413" s="186"/>
      <c r="F413" s="230"/>
      <c r="G413" s="338"/>
    </row>
    <row r="414" spans="1:256" s="28" customFormat="1" ht="12.75">
      <c r="A414" s="189"/>
      <c r="B414" s="199"/>
      <c r="C414" s="198" t="s">
        <v>126</v>
      </c>
      <c r="D414" s="190">
        <f>D399+D412+D406</f>
        <v>15220</v>
      </c>
      <c r="E414" s="190">
        <f>E399+E412+E406</f>
        <v>20666</v>
      </c>
      <c r="F414" s="190">
        <f>F399+F412+F406</f>
        <v>10763</v>
      </c>
      <c r="G414" s="210">
        <f>F414/E414*100</f>
        <v>52.08071228104132</v>
      </c>
      <c r="H414" s="10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  <c r="FC414" s="69"/>
      <c r="FD414" s="69"/>
      <c r="FE414" s="69"/>
      <c r="FF414" s="69"/>
      <c r="FG414" s="69"/>
      <c r="FH414" s="69"/>
      <c r="FI414" s="69"/>
      <c r="FJ414" s="69"/>
      <c r="FK414" s="69"/>
      <c r="FL414" s="69"/>
      <c r="FM414" s="69"/>
      <c r="FN414" s="69"/>
      <c r="FO414" s="69"/>
      <c r="FP414" s="69"/>
      <c r="FQ414" s="69"/>
      <c r="FR414" s="69"/>
      <c r="FS414" s="69"/>
      <c r="FT414" s="69"/>
      <c r="FU414" s="69"/>
      <c r="FV414" s="69"/>
      <c r="FW414" s="69"/>
      <c r="FX414" s="69"/>
      <c r="FY414" s="69"/>
      <c r="FZ414" s="69"/>
      <c r="GA414" s="69"/>
      <c r="GB414" s="69"/>
      <c r="GC414" s="69"/>
      <c r="GD414" s="69"/>
      <c r="GE414" s="69"/>
      <c r="GF414" s="69"/>
      <c r="GG414" s="69"/>
      <c r="GH414" s="69"/>
      <c r="GI414" s="69"/>
      <c r="GJ414" s="69"/>
      <c r="GK414" s="69"/>
      <c r="GL414" s="69"/>
      <c r="GM414" s="69"/>
      <c r="GN414" s="69"/>
      <c r="GO414" s="69"/>
      <c r="GP414" s="69"/>
      <c r="GQ414" s="69"/>
      <c r="GR414" s="69"/>
      <c r="GS414" s="69"/>
      <c r="GT414" s="69"/>
      <c r="GU414" s="69"/>
      <c r="GV414" s="69"/>
      <c r="GW414" s="69"/>
      <c r="GX414" s="69"/>
      <c r="GY414" s="69"/>
      <c r="GZ414" s="69"/>
      <c r="HA414" s="69"/>
      <c r="HB414" s="69"/>
      <c r="HC414" s="69"/>
      <c r="HD414" s="69"/>
      <c r="HE414" s="69"/>
      <c r="HF414" s="69"/>
      <c r="HG414" s="69"/>
      <c r="HH414" s="69"/>
      <c r="HI414" s="69"/>
      <c r="HJ414" s="69"/>
      <c r="HK414" s="69"/>
      <c r="HL414" s="69"/>
      <c r="HM414" s="69"/>
      <c r="HN414" s="69"/>
      <c r="HO414" s="69"/>
      <c r="HP414" s="69"/>
      <c r="HQ414" s="69"/>
      <c r="HR414" s="69"/>
      <c r="HS414" s="69"/>
      <c r="HT414" s="69"/>
      <c r="HU414" s="69"/>
      <c r="HV414" s="69"/>
      <c r="HW414" s="69"/>
      <c r="HX414" s="69"/>
      <c r="HY414" s="69"/>
      <c r="HZ414" s="69"/>
      <c r="IA414" s="69"/>
      <c r="IB414" s="69"/>
      <c r="IC414" s="69"/>
      <c r="ID414" s="69"/>
      <c r="IE414" s="69"/>
      <c r="IF414" s="69"/>
      <c r="IG414" s="69"/>
      <c r="IH414" s="69"/>
      <c r="II414" s="69"/>
      <c r="IJ414" s="69"/>
      <c r="IK414" s="69"/>
      <c r="IL414" s="69"/>
      <c r="IM414" s="69"/>
      <c r="IN414" s="69"/>
      <c r="IO414" s="69"/>
      <c r="IP414" s="69"/>
      <c r="IQ414" s="69"/>
      <c r="IR414" s="69"/>
      <c r="IS414" s="69"/>
      <c r="IT414" s="69"/>
      <c r="IU414" s="69"/>
      <c r="IV414" s="69"/>
    </row>
    <row r="415" spans="1:23" s="208" customFormat="1" ht="12" customHeight="1">
      <c r="A415" s="16"/>
      <c r="B415" s="59"/>
      <c r="C415" s="184"/>
      <c r="D415" s="185"/>
      <c r="E415" s="252"/>
      <c r="F415" s="187"/>
      <c r="G415" s="70"/>
      <c r="W415" s="208" t="s">
        <v>1015</v>
      </c>
    </row>
    <row r="416" spans="1:256" s="28" customFormat="1" ht="15.75">
      <c r="A416" s="207" t="s">
        <v>983</v>
      </c>
      <c r="B416" s="208"/>
      <c r="C416" s="208"/>
      <c r="D416" s="304"/>
      <c r="E416" s="208"/>
      <c r="F416" s="208"/>
      <c r="G416" s="208"/>
      <c r="O416" s="69" t="s">
        <v>45</v>
      </c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s="28" customFormat="1" ht="12" customHeight="1">
      <c r="A417" s="58"/>
      <c r="B417" s="14"/>
      <c r="C417"/>
      <c r="D417" s="15"/>
      <c r="E417" s="15"/>
      <c r="F417" s="15"/>
      <c r="G417"/>
      <c r="O417" s="69" t="s">
        <v>46</v>
      </c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s="28" customFormat="1" ht="15" customHeight="1">
      <c r="A418" s="66" t="s">
        <v>958</v>
      </c>
      <c r="B418" s="14"/>
      <c r="C418"/>
      <c r="D418" s="15"/>
      <c r="E418" s="15"/>
      <c r="F418" s="15"/>
      <c r="G418"/>
      <c r="O418" s="69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28" customFormat="1" ht="12.75">
      <c r="A419" s="66"/>
      <c r="B419" s="14"/>
      <c r="C419"/>
      <c r="D419" s="15"/>
      <c r="E419" s="15"/>
      <c r="F419" s="15"/>
      <c r="G419"/>
      <c r="O419" s="69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8" customFormat="1" ht="25.5" customHeight="1">
      <c r="A420" s="7" t="s">
        <v>865</v>
      </c>
      <c r="B420" s="7" t="s">
        <v>867</v>
      </c>
      <c r="C420" s="5" t="s">
        <v>868</v>
      </c>
      <c r="D420" s="44" t="s">
        <v>998</v>
      </c>
      <c r="E420" s="51" t="s">
        <v>999</v>
      </c>
      <c r="F420" s="5" t="s">
        <v>824</v>
      </c>
      <c r="G420" s="43" t="s">
        <v>1000</v>
      </c>
      <c r="O420" s="69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8" customFormat="1" ht="25.5" customHeight="1">
      <c r="A421" s="130" t="s">
        <v>734</v>
      </c>
      <c r="B421" s="127">
        <v>6113</v>
      </c>
      <c r="C421" s="118" t="s">
        <v>748</v>
      </c>
      <c r="D421" s="157">
        <v>38283</v>
      </c>
      <c r="E421" s="157">
        <v>39194</v>
      </c>
      <c r="F421" s="300">
        <v>9272</v>
      </c>
      <c r="G421" s="158">
        <f>F421/E421*100</f>
        <v>23.65668214522631</v>
      </c>
      <c r="O421" s="69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28" customFormat="1" ht="14.25" customHeight="1">
      <c r="A422" s="130" t="s">
        <v>734</v>
      </c>
      <c r="B422" s="127">
        <v>6113</v>
      </c>
      <c r="C422" s="118" t="s">
        <v>585</v>
      </c>
      <c r="D422" s="157">
        <v>700</v>
      </c>
      <c r="E422" s="157">
        <v>700</v>
      </c>
      <c r="F422" s="300">
        <v>700</v>
      </c>
      <c r="G422" s="158">
        <f>F422/E422*100</f>
        <v>100</v>
      </c>
      <c r="O422" s="69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8" customFormat="1" ht="26.25" customHeight="1">
      <c r="A423" s="130" t="s">
        <v>734</v>
      </c>
      <c r="B423" s="127">
        <v>6223</v>
      </c>
      <c r="C423" s="118" t="s">
        <v>586</v>
      </c>
      <c r="D423" s="157">
        <v>6000</v>
      </c>
      <c r="E423" s="157">
        <v>6000</v>
      </c>
      <c r="F423" s="300">
        <v>2</v>
      </c>
      <c r="G423" s="158">
        <f>F423/E423*100</f>
        <v>0.03333333333333333</v>
      </c>
      <c r="O423" s="69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8" customFormat="1" ht="14.25" customHeight="1">
      <c r="A424" s="180"/>
      <c r="B424" s="197"/>
      <c r="C424" s="196" t="s">
        <v>124</v>
      </c>
      <c r="D424" s="183">
        <f>SUM(D421:D423)</f>
        <v>44983</v>
      </c>
      <c r="E424" s="183">
        <f>SUM(E421:E423)</f>
        <v>45894</v>
      </c>
      <c r="F424" s="183">
        <f>SUM(F421:F423)</f>
        <v>9974</v>
      </c>
      <c r="G424" s="209">
        <f>F424/E424*100</f>
        <v>21.73268836884996</v>
      </c>
      <c r="O424" s="69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8" customFormat="1" ht="14.25" customHeight="1">
      <c r="A425" s="812"/>
      <c r="B425" s="812"/>
      <c r="C425" s="812"/>
      <c r="D425" s="61"/>
      <c r="E425" s="61"/>
      <c r="F425" s="61"/>
      <c r="G425" s="70"/>
      <c r="O425" s="69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256" s="28" customFormat="1" ht="14.25" customHeight="1">
      <c r="A426" s="812" t="s">
        <v>961</v>
      </c>
      <c r="B426" s="812"/>
      <c r="C426" s="812"/>
      <c r="D426" s="61"/>
      <c r="E426" s="61"/>
      <c r="F426" s="61"/>
      <c r="G426" s="70"/>
      <c r="O426" s="69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28" customFormat="1" ht="14.25" customHeight="1">
      <c r="A427" s="237"/>
      <c r="B427" s="59"/>
      <c r="C427" s="60"/>
      <c r="D427" s="61"/>
      <c r="E427" s="61"/>
      <c r="F427" s="61"/>
      <c r="G427" s="70"/>
      <c r="O427" s="69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56" s="28" customFormat="1" ht="25.5" customHeight="1">
      <c r="A428" s="7" t="s">
        <v>865</v>
      </c>
      <c r="B428" s="7" t="s">
        <v>867</v>
      </c>
      <c r="C428" s="5" t="s">
        <v>868</v>
      </c>
      <c r="D428" s="44" t="s">
        <v>998</v>
      </c>
      <c r="E428" s="51" t="s">
        <v>999</v>
      </c>
      <c r="F428" s="5" t="s">
        <v>824</v>
      </c>
      <c r="G428" s="43" t="s">
        <v>1000</v>
      </c>
      <c r="O428" s="69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28" customFormat="1" ht="14.25" customHeight="1">
      <c r="A429" s="116" t="s">
        <v>734</v>
      </c>
      <c r="B429" s="117">
        <v>6113</v>
      </c>
      <c r="C429" s="118" t="s">
        <v>625</v>
      </c>
      <c r="D429" s="154">
        <v>1050</v>
      </c>
      <c r="E429" s="154">
        <v>1050</v>
      </c>
      <c r="F429" s="408">
        <v>0</v>
      </c>
      <c r="G429" s="158">
        <f>F429/E429*100</f>
        <v>0</v>
      </c>
      <c r="O429" s="69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256" s="28" customFormat="1" ht="14.25" customHeight="1">
      <c r="A430" s="180"/>
      <c r="B430" s="197"/>
      <c r="C430" s="196" t="s">
        <v>125</v>
      </c>
      <c r="D430" s="183">
        <f>D429</f>
        <v>1050</v>
      </c>
      <c r="E430" s="183">
        <f>E429</f>
        <v>1050</v>
      </c>
      <c r="F430" s="269">
        <f>F429</f>
        <v>0</v>
      </c>
      <c r="G430" s="171">
        <f>F430/E430*100</f>
        <v>0</v>
      </c>
      <c r="O430" s="69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28" customFormat="1" ht="14.25" customHeight="1">
      <c r="A431" s="165"/>
      <c r="B431" s="166"/>
      <c r="C431" s="336"/>
      <c r="D431" s="337"/>
      <c r="E431" s="337"/>
      <c r="F431" s="61"/>
      <c r="G431" s="70"/>
      <c r="O431" s="69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7" ht="25.5" customHeight="1">
      <c r="A432" s="7" t="s">
        <v>865</v>
      </c>
      <c r="B432" s="7" t="s">
        <v>867</v>
      </c>
      <c r="C432" s="5" t="s">
        <v>868</v>
      </c>
      <c r="D432" s="44" t="s">
        <v>998</v>
      </c>
      <c r="E432" s="51" t="s">
        <v>999</v>
      </c>
      <c r="F432" s="5" t="s">
        <v>824</v>
      </c>
      <c r="G432" s="43" t="s">
        <v>1000</v>
      </c>
    </row>
    <row r="433" spans="1:7" ht="15" customHeight="1">
      <c r="A433" s="130" t="s">
        <v>739</v>
      </c>
      <c r="B433" s="127">
        <v>6330</v>
      </c>
      <c r="C433" s="118" t="s">
        <v>718</v>
      </c>
      <c r="D433" s="154">
        <v>267</v>
      </c>
      <c r="E433" s="154">
        <v>267</v>
      </c>
      <c r="F433" s="408">
        <v>133</v>
      </c>
      <c r="G433" s="158">
        <f>F433/E433*100</f>
        <v>49.812734082397</v>
      </c>
    </row>
    <row r="434" spans="1:7" s="179" customFormat="1" ht="14.25" customHeight="1">
      <c r="A434" s="16"/>
      <c r="B434" s="59"/>
      <c r="C434" s="184"/>
      <c r="D434" s="185"/>
      <c r="E434" s="186"/>
      <c r="F434" s="187"/>
      <c r="G434" s="236"/>
    </row>
    <row r="435" spans="1:256" s="28" customFormat="1" ht="14.25" customHeight="1">
      <c r="A435" s="189"/>
      <c r="B435" s="199"/>
      <c r="C435" s="198" t="s">
        <v>719</v>
      </c>
      <c r="D435" s="190">
        <f>D424+D430+D433</f>
        <v>46300</v>
      </c>
      <c r="E435" s="190">
        <f>E424+E430+E433</f>
        <v>47211</v>
      </c>
      <c r="F435" s="190">
        <f>F424+F430+F433</f>
        <v>10107</v>
      </c>
      <c r="G435" s="202">
        <f>F435/E435*100</f>
        <v>21.408146406557794</v>
      </c>
      <c r="O435" s="69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7" s="179" customFormat="1" ht="14.25" customHeight="1">
      <c r="A436" s="16"/>
      <c r="B436" s="59"/>
      <c r="C436" s="184"/>
      <c r="D436" s="185"/>
      <c r="E436" s="186"/>
      <c r="F436" s="187"/>
      <c r="G436" s="236"/>
    </row>
    <row r="437" spans="1:6" s="179" customFormat="1" ht="14.25" customHeight="1">
      <c r="A437" s="760" t="s">
        <v>720</v>
      </c>
      <c r="B437" s="812"/>
      <c r="C437" s="812"/>
      <c r="D437" s="819"/>
      <c r="E437" s="819"/>
      <c r="F437" s="258"/>
    </row>
    <row r="438" spans="1:6" s="179" customFormat="1" ht="14.25" customHeight="1">
      <c r="A438" s="40"/>
      <c r="B438" s="20"/>
      <c r="C438" s="20"/>
      <c r="D438" s="316"/>
      <c r="E438" s="316"/>
      <c r="F438" s="258"/>
    </row>
    <row r="439" spans="1:256" s="28" customFormat="1" ht="25.5" customHeight="1">
      <c r="A439" s="7" t="s">
        <v>865</v>
      </c>
      <c r="B439" s="7" t="s">
        <v>867</v>
      </c>
      <c r="C439" s="5" t="s">
        <v>868</v>
      </c>
      <c r="D439" s="44" t="s">
        <v>998</v>
      </c>
      <c r="E439" s="51" t="s">
        <v>999</v>
      </c>
      <c r="F439" s="5" t="s">
        <v>824</v>
      </c>
      <c r="G439" s="43" t="s">
        <v>1000</v>
      </c>
      <c r="O439" s="69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256" s="28" customFormat="1" ht="38.25" customHeight="1">
      <c r="A440" s="130" t="s">
        <v>734</v>
      </c>
      <c r="B440" s="127" t="s">
        <v>483</v>
      </c>
      <c r="C440" s="118" t="s">
        <v>704</v>
      </c>
      <c r="D440" s="390">
        <v>5150</v>
      </c>
      <c r="E440" s="157">
        <v>5150</v>
      </c>
      <c r="F440" s="300">
        <v>675</v>
      </c>
      <c r="G440" s="158">
        <f>F440/E440*100</f>
        <v>13.106796116504855</v>
      </c>
      <c r="O440" s="69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1:256" s="28" customFormat="1" ht="15" customHeight="1">
      <c r="A441" s="130" t="s">
        <v>734</v>
      </c>
      <c r="B441" s="127" t="s">
        <v>483</v>
      </c>
      <c r="C441" s="118" t="s">
        <v>467</v>
      </c>
      <c r="D441" s="390">
        <v>0</v>
      </c>
      <c r="E441" s="157">
        <v>195</v>
      </c>
      <c r="F441" s="300">
        <v>52</v>
      </c>
      <c r="G441" s="158">
        <f>F441/E441*100</f>
        <v>26.666666666666668</v>
      </c>
      <c r="O441" s="69"/>
      <c r="P441" s="15"/>
      <c r="Q441" s="15"/>
      <c r="R441" s="15"/>
      <c r="S441" s="15"/>
      <c r="T441" s="15"/>
      <c r="U441" s="134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28" customFormat="1" ht="14.25" customHeight="1">
      <c r="A442" s="180"/>
      <c r="B442" s="197"/>
      <c r="C442" s="196" t="s">
        <v>723</v>
      </c>
      <c r="D442" s="183">
        <f>SUM(D440:D441)</f>
        <v>5150</v>
      </c>
      <c r="E442" s="183">
        <f>SUM(E440:E441)</f>
        <v>5345</v>
      </c>
      <c r="F442" s="211">
        <f>SUM(F440:F441)</f>
        <v>727</v>
      </c>
      <c r="G442" s="209">
        <f>F442/E442*100</f>
        <v>13.60149672591207</v>
      </c>
      <c r="O442" s="69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6" s="179" customFormat="1" ht="14.25" customHeight="1">
      <c r="A443" s="40"/>
      <c r="B443" s="20"/>
      <c r="C443" s="20"/>
      <c r="D443" s="316"/>
      <c r="E443" s="316"/>
      <c r="F443" s="258"/>
    </row>
    <row r="444" spans="1:6" s="179" customFormat="1" ht="14.25" customHeight="1">
      <c r="A444" s="760" t="s">
        <v>932</v>
      </c>
      <c r="B444" s="825"/>
      <c r="C444" s="825"/>
      <c r="D444" s="316"/>
      <c r="E444" s="316"/>
      <c r="F444" s="258"/>
    </row>
    <row r="445" spans="1:6" s="179" customFormat="1" ht="15" customHeight="1">
      <c r="A445" s="465"/>
      <c r="B445" s="466"/>
      <c r="C445" s="466"/>
      <c r="D445" s="316"/>
      <c r="E445" s="316"/>
      <c r="F445" s="258"/>
    </row>
    <row r="446" spans="1:7" ht="24.75" customHeight="1">
      <c r="A446" s="7" t="s">
        <v>865</v>
      </c>
      <c r="B446" s="7" t="s">
        <v>867</v>
      </c>
      <c r="C446" s="5" t="s">
        <v>868</v>
      </c>
      <c r="D446" s="44" t="s">
        <v>998</v>
      </c>
      <c r="E446" s="51" t="s">
        <v>999</v>
      </c>
      <c r="F446" s="5" t="s">
        <v>824</v>
      </c>
      <c r="G446" s="43" t="s">
        <v>1000</v>
      </c>
    </row>
    <row r="447" spans="1:7" ht="25.5">
      <c r="A447" s="130" t="s">
        <v>735</v>
      </c>
      <c r="B447" s="127">
        <v>3636</v>
      </c>
      <c r="C447" s="118" t="s">
        <v>937</v>
      </c>
      <c r="D447" s="157">
        <v>160</v>
      </c>
      <c r="E447" s="157">
        <v>160</v>
      </c>
      <c r="F447" s="300">
        <v>0</v>
      </c>
      <c r="G447" s="158">
        <f>F447/E447*100</f>
        <v>0</v>
      </c>
    </row>
    <row r="448" spans="1:7" ht="25.5">
      <c r="A448" s="130" t="s">
        <v>735</v>
      </c>
      <c r="B448" s="127">
        <v>6171</v>
      </c>
      <c r="C448" s="118" t="s">
        <v>938</v>
      </c>
      <c r="D448" s="157">
        <v>580</v>
      </c>
      <c r="E448" s="157">
        <v>580</v>
      </c>
      <c r="F448" s="300">
        <v>0</v>
      </c>
      <c r="G448" s="158">
        <f>F448/E448*100</f>
        <v>0</v>
      </c>
    </row>
    <row r="449" spans="1:256" s="105" customFormat="1" ht="12.75">
      <c r="A449" s="16"/>
      <c r="B449" s="59"/>
      <c r="C449" s="60"/>
      <c r="D449" s="61"/>
      <c r="E449" s="62"/>
      <c r="F449" s="46"/>
      <c r="G449" s="238"/>
      <c r="H449" s="109"/>
      <c r="I449" s="28"/>
      <c r="J449" s="28"/>
      <c r="K449" s="28"/>
      <c r="L449" s="28"/>
      <c r="M449" s="28"/>
      <c r="N449" s="28"/>
      <c r="O449" s="69"/>
      <c r="P449" s="69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7" ht="12.75">
      <c r="A450" s="189"/>
      <c r="B450" s="199"/>
      <c r="C450" s="198" t="s">
        <v>146</v>
      </c>
      <c r="D450" s="190">
        <f>D424+D430+D433+D442+D447+D448</f>
        <v>52190</v>
      </c>
      <c r="E450" s="190">
        <f>E424+E430+E433+E442+E447+E448</f>
        <v>53296</v>
      </c>
      <c r="F450" s="190">
        <f>F424+F430+F433+F442+F447+F448</f>
        <v>10834</v>
      </c>
      <c r="G450" s="202">
        <f>F450/E450*100</f>
        <v>20.327979585709997</v>
      </c>
    </row>
    <row r="451" spans="1:256" s="28" customFormat="1" ht="13.5" customHeight="1">
      <c r="A451" s="58"/>
      <c r="B451" s="14"/>
      <c r="C451"/>
      <c r="D451" s="69"/>
      <c r="E451" s="69"/>
      <c r="F451" s="69"/>
      <c r="G451"/>
      <c r="O451" s="69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15.75">
      <c r="A452" s="132" t="s">
        <v>984</v>
      </c>
      <c r="B452" s="58"/>
      <c r="D452" s="69"/>
      <c r="E452" s="69"/>
      <c r="F452" s="69"/>
      <c r="O452" s="69" t="s">
        <v>47</v>
      </c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13.5" customHeight="1">
      <c r="A453" s="58"/>
      <c r="B453" s="14"/>
      <c r="C453"/>
      <c r="D453" s="69"/>
      <c r="E453" s="69"/>
      <c r="F453" s="69"/>
      <c r="G453"/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6" ht="15" customHeight="1">
      <c r="A454" s="66" t="s">
        <v>958</v>
      </c>
      <c r="B454" s="14"/>
      <c r="D454" s="69"/>
      <c r="E454" s="69"/>
      <c r="F454" s="69"/>
    </row>
    <row r="455" spans="1:6" ht="13.5" customHeight="1">
      <c r="A455" s="58"/>
      <c r="B455" s="14"/>
      <c r="D455" s="69" t="s">
        <v>128</v>
      </c>
      <c r="E455" s="69"/>
      <c r="F455" s="69"/>
    </row>
    <row r="456" spans="1:256" s="28" customFormat="1" ht="26.25" customHeight="1">
      <c r="A456" s="7" t="s">
        <v>865</v>
      </c>
      <c r="B456" s="7" t="s">
        <v>867</v>
      </c>
      <c r="C456" s="5" t="s">
        <v>868</v>
      </c>
      <c r="D456" s="44" t="s">
        <v>998</v>
      </c>
      <c r="E456" s="51" t="s">
        <v>999</v>
      </c>
      <c r="F456" s="5" t="s">
        <v>824</v>
      </c>
      <c r="G456" s="43" t="s">
        <v>1000</v>
      </c>
      <c r="O456" s="69" t="s">
        <v>54</v>
      </c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25.5">
      <c r="A457" s="130" t="s">
        <v>736</v>
      </c>
      <c r="B457" s="127">
        <v>6172</v>
      </c>
      <c r="C457" s="118" t="s">
        <v>468</v>
      </c>
      <c r="D457" s="157">
        <v>265162</v>
      </c>
      <c r="E457" s="157">
        <v>266331</v>
      </c>
      <c r="F457" s="300">
        <v>77639</v>
      </c>
      <c r="G457" s="158">
        <f>F457/E457*100</f>
        <v>29.151319223072043</v>
      </c>
      <c r="O457" s="69"/>
      <c r="P457" s="15"/>
      <c r="Q457" s="15"/>
      <c r="R457" s="15"/>
      <c r="S457" s="15"/>
      <c r="T457" s="15"/>
      <c r="U457" s="134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15.75" customHeight="1">
      <c r="A458" s="130" t="s">
        <v>736</v>
      </c>
      <c r="B458" s="127">
        <v>6115</v>
      </c>
      <c r="C458" s="118" t="s">
        <v>670</v>
      </c>
      <c r="D458" s="157">
        <v>0</v>
      </c>
      <c r="E458" s="157">
        <v>60</v>
      </c>
      <c r="F458" s="300">
        <v>7</v>
      </c>
      <c r="G458" s="158">
        <f>F458/E458*100</f>
        <v>11.666666666666666</v>
      </c>
      <c r="O458" s="69"/>
      <c r="P458" s="15"/>
      <c r="Q458" s="15"/>
      <c r="R458" s="15"/>
      <c r="S458" s="15"/>
      <c r="T458" s="15"/>
      <c r="U458" s="134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15.75" customHeight="1">
      <c r="A459" s="130" t="s">
        <v>736</v>
      </c>
      <c r="B459" s="127">
        <v>6117</v>
      </c>
      <c r="C459" s="118" t="s">
        <v>941</v>
      </c>
      <c r="D459" s="157">
        <v>0</v>
      </c>
      <c r="E459" s="157">
        <v>0</v>
      </c>
      <c r="F459" s="300">
        <v>1</v>
      </c>
      <c r="G459" s="158" t="s">
        <v>123</v>
      </c>
      <c r="O459" s="69"/>
      <c r="P459" s="15"/>
      <c r="Q459" s="15"/>
      <c r="R459" s="15"/>
      <c r="S459" s="15"/>
      <c r="T459" s="15"/>
      <c r="U459" s="134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7" ht="14.25" customHeight="1">
      <c r="A460" s="180"/>
      <c r="B460" s="197"/>
      <c r="C460" s="196" t="s">
        <v>124</v>
      </c>
      <c r="D460" s="181">
        <f>SUM(D457:D457)</f>
        <v>265162</v>
      </c>
      <c r="E460" s="182">
        <f>SUM(E457:E459)</f>
        <v>266391</v>
      </c>
      <c r="F460" s="211">
        <f>SUM(F457:F459)</f>
        <v>77647</v>
      </c>
      <c r="G460" s="96">
        <f>F460/E460*100</f>
        <v>29.147756493274922</v>
      </c>
    </row>
    <row r="461" spans="1:18" ht="13.5" customHeight="1">
      <c r="A461" s="16"/>
      <c r="B461" s="59"/>
      <c r="C461" s="184"/>
      <c r="D461" s="185"/>
      <c r="E461" s="186"/>
      <c r="F461" s="187"/>
      <c r="G461" s="29"/>
      <c r="R461" s="134"/>
    </row>
    <row r="462" spans="1:18" ht="15" customHeight="1">
      <c r="A462" s="40" t="s">
        <v>961</v>
      </c>
      <c r="B462" s="19"/>
      <c r="C462" s="39"/>
      <c r="D462" s="49"/>
      <c r="E462" s="52"/>
      <c r="F462" s="46"/>
      <c r="G462" s="35"/>
      <c r="R462" s="134"/>
    </row>
    <row r="463" spans="1:18" ht="13.5" customHeight="1">
      <c r="A463" s="16"/>
      <c r="B463" s="19"/>
      <c r="C463" s="39"/>
      <c r="D463" s="49"/>
      <c r="E463" s="52"/>
      <c r="F463" s="46"/>
      <c r="G463" s="35"/>
      <c r="R463" s="134"/>
    </row>
    <row r="464" spans="1:256" s="28" customFormat="1" ht="24.75" customHeight="1">
      <c r="A464" s="7" t="s">
        <v>865</v>
      </c>
      <c r="B464" s="7" t="s">
        <v>867</v>
      </c>
      <c r="C464" s="5" t="s">
        <v>868</v>
      </c>
      <c r="D464" s="44" t="s">
        <v>998</v>
      </c>
      <c r="E464" s="51" t="s">
        <v>999</v>
      </c>
      <c r="F464" s="5" t="s">
        <v>824</v>
      </c>
      <c r="G464" s="43" t="s">
        <v>1000</v>
      </c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7" ht="14.25" customHeight="1">
      <c r="A465" s="130" t="s">
        <v>736</v>
      </c>
      <c r="B465" s="127">
        <v>6172</v>
      </c>
      <c r="C465" s="118" t="s">
        <v>701</v>
      </c>
      <c r="D465" s="157">
        <v>3500</v>
      </c>
      <c r="E465" s="157">
        <v>3500</v>
      </c>
      <c r="F465" s="300">
        <v>2139</v>
      </c>
      <c r="G465" s="158">
        <f>F465/E465*100</f>
        <v>61.11428571428571</v>
      </c>
    </row>
    <row r="466" spans="1:7" ht="12.75">
      <c r="A466" s="180"/>
      <c r="B466" s="197"/>
      <c r="C466" s="196" t="s">
        <v>125</v>
      </c>
      <c r="D466" s="181">
        <f>SUM(D465:D465)</f>
        <v>3500</v>
      </c>
      <c r="E466" s="182">
        <f>SUM(E465:E465)</f>
        <v>3500</v>
      </c>
      <c r="F466" s="211">
        <f>SUM(F465:F465)</f>
        <v>2139</v>
      </c>
      <c r="G466" s="104">
        <f>F466/E466*100</f>
        <v>61.11428571428571</v>
      </c>
    </row>
    <row r="467" spans="1:7" ht="14.25" customHeight="1">
      <c r="A467" s="49"/>
      <c r="B467" s="52"/>
      <c r="C467" s="34"/>
      <c r="D467" s="35"/>
      <c r="E467" s="49"/>
      <c r="F467" s="52"/>
      <c r="G467" s="34"/>
    </row>
    <row r="468" spans="1:7" ht="26.25" customHeight="1">
      <c r="A468" s="7" t="s">
        <v>865</v>
      </c>
      <c r="B468" s="7" t="s">
        <v>867</v>
      </c>
      <c r="C468" s="5" t="s">
        <v>868</v>
      </c>
      <c r="D468" s="44" t="s">
        <v>998</v>
      </c>
      <c r="E468" s="51" t="s">
        <v>999</v>
      </c>
      <c r="F468" s="5" t="s">
        <v>824</v>
      </c>
      <c r="G468" s="43" t="s">
        <v>1000</v>
      </c>
    </row>
    <row r="469" spans="1:7" ht="14.25" customHeight="1">
      <c r="A469" s="116" t="s">
        <v>731</v>
      </c>
      <c r="B469" s="117">
        <v>6330</v>
      </c>
      <c r="C469" s="118" t="s">
        <v>718</v>
      </c>
      <c r="D469" s="154">
        <v>4717</v>
      </c>
      <c r="E469" s="149">
        <v>4697</v>
      </c>
      <c r="F469" s="281">
        <v>2338</v>
      </c>
      <c r="G469" s="148">
        <f>F469/E469*100</f>
        <v>49.77645305514158</v>
      </c>
    </row>
    <row r="470" spans="1:7" ht="14.25" customHeight="1">
      <c r="A470" s="116" t="s">
        <v>731</v>
      </c>
      <c r="B470" s="117">
        <v>6399</v>
      </c>
      <c r="C470" s="118" t="s">
        <v>791</v>
      </c>
      <c r="D470" s="154">
        <v>0</v>
      </c>
      <c r="E470" s="149">
        <v>0</v>
      </c>
      <c r="F470" s="281">
        <v>0</v>
      </c>
      <c r="G470" s="158" t="s">
        <v>123</v>
      </c>
    </row>
    <row r="471" spans="1:7" ht="12.75">
      <c r="A471" s="16"/>
      <c r="B471" s="59"/>
      <c r="C471" s="60"/>
      <c r="D471" s="61"/>
      <c r="E471" s="62"/>
      <c r="F471" s="46"/>
      <c r="G471" s="238"/>
    </row>
    <row r="472" spans="1:256" s="28" customFormat="1" ht="12" customHeight="1">
      <c r="A472" s="189"/>
      <c r="B472" s="199"/>
      <c r="C472" s="198" t="s">
        <v>146</v>
      </c>
      <c r="D472" s="190">
        <f>D460+D466+D469+D470</f>
        <v>273379</v>
      </c>
      <c r="E472" s="190">
        <f>E460+E466+E469+E470</f>
        <v>274588</v>
      </c>
      <c r="F472" s="190">
        <f>F460+F466+F469+F470</f>
        <v>82124</v>
      </c>
      <c r="G472" s="202">
        <f>F472/E472*100</f>
        <v>29.90808046964907</v>
      </c>
      <c r="H472" s="10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  <c r="CA472" s="69"/>
      <c r="CB472" s="69"/>
      <c r="CC472" s="69"/>
      <c r="CD472" s="69"/>
      <c r="CE472" s="69"/>
      <c r="CF472" s="69"/>
      <c r="CG472" s="69"/>
      <c r="CH472" s="69"/>
      <c r="CI472" s="69"/>
      <c r="CJ472" s="69"/>
      <c r="CK472" s="69"/>
      <c r="CL472" s="69"/>
      <c r="CM472" s="69"/>
      <c r="CN472" s="69"/>
      <c r="CO472" s="69"/>
      <c r="CP472" s="69"/>
      <c r="CQ472" s="69"/>
      <c r="CR472" s="69"/>
      <c r="CS472" s="69"/>
      <c r="CT472" s="69"/>
      <c r="CU472" s="69"/>
      <c r="CV472" s="69"/>
      <c r="CW472" s="69"/>
      <c r="CX472" s="69"/>
      <c r="CY472" s="69"/>
      <c r="CZ472" s="69"/>
      <c r="DA472" s="69"/>
      <c r="DB472" s="69"/>
      <c r="DC472" s="69"/>
      <c r="DD472" s="69"/>
      <c r="DE472" s="69"/>
      <c r="DF472" s="69"/>
      <c r="DG472" s="69"/>
      <c r="DH472" s="69"/>
      <c r="DI472" s="69"/>
      <c r="DJ472" s="69"/>
      <c r="DK472" s="69"/>
      <c r="DL472" s="69"/>
      <c r="DM472" s="69"/>
      <c r="DN472" s="69"/>
      <c r="DO472" s="69"/>
      <c r="DP472" s="69"/>
      <c r="DQ472" s="69"/>
      <c r="DR472" s="69"/>
      <c r="DS472" s="69"/>
      <c r="DT472" s="69"/>
      <c r="DU472" s="69"/>
      <c r="DV472" s="69"/>
      <c r="DW472" s="69"/>
      <c r="DX472" s="69"/>
      <c r="DY472" s="69"/>
      <c r="DZ472" s="69"/>
      <c r="EA472" s="69"/>
      <c r="EB472" s="69"/>
      <c r="EC472" s="69"/>
      <c r="ED472" s="69"/>
      <c r="EE472" s="69"/>
      <c r="EF472" s="69"/>
      <c r="EG472" s="69"/>
      <c r="EH472" s="69"/>
      <c r="EI472" s="69"/>
      <c r="EJ472" s="69"/>
      <c r="EK472" s="69"/>
      <c r="EL472" s="69"/>
      <c r="EM472" s="69"/>
      <c r="EN472" s="69"/>
      <c r="EO472" s="69"/>
      <c r="EP472" s="69"/>
      <c r="EQ472" s="69"/>
      <c r="ER472" s="69"/>
      <c r="ES472" s="69"/>
      <c r="ET472" s="69"/>
      <c r="EU472" s="69"/>
      <c r="EV472" s="69"/>
      <c r="EW472" s="69"/>
      <c r="EX472" s="69"/>
      <c r="EY472" s="69"/>
      <c r="EZ472" s="69"/>
      <c r="FA472" s="69"/>
      <c r="FB472" s="69"/>
      <c r="FC472" s="69"/>
      <c r="FD472" s="69"/>
      <c r="FE472" s="69"/>
      <c r="FF472" s="69"/>
      <c r="FG472" s="69"/>
      <c r="FH472" s="69"/>
      <c r="FI472" s="69"/>
      <c r="FJ472" s="69"/>
      <c r="FK472" s="69"/>
      <c r="FL472" s="69"/>
      <c r="FM472" s="69"/>
      <c r="FN472" s="69"/>
      <c r="FO472" s="69"/>
      <c r="FP472" s="69"/>
      <c r="FQ472" s="69"/>
      <c r="FR472" s="69"/>
      <c r="FS472" s="69"/>
      <c r="FT472" s="69"/>
      <c r="FU472" s="69"/>
      <c r="FV472" s="69"/>
      <c r="FW472" s="69"/>
      <c r="FX472" s="69"/>
      <c r="FY472" s="69"/>
      <c r="FZ472" s="69"/>
      <c r="GA472" s="69"/>
      <c r="GB472" s="69"/>
      <c r="GC472" s="69"/>
      <c r="GD472" s="69"/>
      <c r="GE472" s="69"/>
      <c r="GF472" s="69"/>
      <c r="GG472" s="69"/>
      <c r="GH472" s="69"/>
      <c r="GI472" s="69"/>
      <c r="GJ472" s="69"/>
      <c r="GK472" s="69"/>
      <c r="GL472" s="69"/>
      <c r="GM472" s="69"/>
      <c r="GN472" s="69"/>
      <c r="GO472" s="69"/>
      <c r="GP472" s="69"/>
      <c r="GQ472" s="69"/>
      <c r="GR472" s="69"/>
      <c r="GS472" s="69"/>
      <c r="GT472" s="69"/>
      <c r="GU472" s="69"/>
      <c r="GV472" s="69"/>
      <c r="GW472" s="69"/>
      <c r="GX472" s="69"/>
      <c r="GY472" s="69"/>
      <c r="GZ472" s="69"/>
      <c r="HA472" s="69"/>
      <c r="HB472" s="69"/>
      <c r="HC472" s="69"/>
      <c r="HD472" s="69"/>
      <c r="HE472" s="69"/>
      <c r="HF472" s="69"/>
      <c r="HG472" s="69"/>
      <c r="HH472" s="69"/>
      <c r="HI472" s="69"/>
      <c r="HJ472" s="69"/>
      <c r="HK472" s="69"/>
      <c r="HL472" s="69"/>
      <c r="HM472" s="69"/>
      <c r="HN472" s="69"/>
      <c r="HO472" s="69"/>
      <c r="HP472" s="69"/>
      <c r="HQ472" s="69"/>
      <c r="HR472" s="69"/>
      <c r="HS472" s="69"/>
      <c r="HT472" s="69"/>
      <c r="HU472" s="69"/>
      <c r="HV472" s="69"/>
      <c r="HW472" s="69"/>
      <c r="HX472" s="69"/>
      <c r="HY472" s="69"/>
      <c r="HZ472" s="69"/>
      <c r="IA472" s="69"/>
      <c r="IB472" s="69"/>
      <c r="IC472" s="69"/>
      <c r="ID472" s="69"/>
      <c r="IE472" s="69"/>
      <c r="IF472" s="69"/>
      <c r="IG472" s="69"/>
      <c r="IH472" s="69"/>
      <c r="II472" s="69"/>
      <c r="IJ472" s="69"/>
      <c r="IK472" s="69"/>
      <c r="IL472" s="69"/>
      <c r="IM472" s="69"/>
      <c r="IN472" s="69"/>
      <c r="IO472" s="69"/>
      <c r="IP472" s="69"/>
      <c r="IQ472" s="69"/>
      <c r="IR472" s="69"/>
      <c r="IS472" s="69"/>
      <c r="IT472" s="69"/>
      <c r="IU472" s="69"/>
      <c r="IV472" s="69"/>
    </row>
    <row r="473" spans="1:256" s="106" customFormat="1" ht="11.25" customHeight="1">
      <c r="A473" s="231"/>
      <c r="B473" s="232"/>
      <c r="C473" s="233"/>
      <c r="D473" s="234"/>
      <c r="E473" s="234"/>
      <c r="F473" s="234"/>
      <c r="G473" s="236"/>
      <c r="H473" s="239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  <c r="AR473" s="134"/>
      <c r="AS473" s="134"/>
      <c r="AT473" s="134"/>
      <c r="AU473" s="134"/>
      <c r="AV473" s="134"/>
      <c r="AW473" s="134"/>
      <c r="AX473" s="134"/>
      <c r="AY473" s="134"/>
      <c r="AZ473" s="134"/>
      <c r="BA473" s="134"/>
      <c r="BB473" s="134"/>
      <c r="BC473" s="134"/>
      <c r="BD473" s="134"/>
      <c r="BE473" s="134"/>
      <c r="BF473" s="134"/>
      <c r="BG473" s="134"/>
      <c r="BH473" s="134"/>
      <c r="BI473" s="134"/>
      <c r="BJ473" s="134"/>
      <c r="BK473" s="134"/>
      <c r="BL473" s="134"/>
      <c r="BM473" s="134"/>
      <c r="BN473" s="134"/>
      <c r="BO473" s="134"/>
      <c r="BP473" s="134"/>
      <c r="BQ473" s="134"/>
      <c r="BR473" s="134"/>
      <c r="BS473" s="134"/>
      <c r="BT473" s="134"/>
      <c r="BU473" s="134"/>
      <c r="BV473" s="134"/>
      <c r="BW473" s="134"/>
      <c r="BX473" s="134"/>
      <c r="BY473" s="134"/>
      <c r="BZ473" s="134"/>
      <c r="CA473" s="134"/>
      <c r="CB473" s="134"/>
      <c r="CC473" s="134"/>
      <c r="CD473" s="134"/>
      <c r="CE473" s="134"/>
      <c r="CF473" s="134"/>
      <c r="CG473" s="134"/>
      <c r="CH473" s="134"/>
      <c r="CI473" s="134"/>
      <c r="CJ473" s="134"/>
      <c r="CK473" s="134"/>
      <c r="CL473" s="134"/>
      <c r="CM473" s="134"/>
      <c r="CN473" s="134"/>
      <c r="CO473" s="134"/>
      <c r="CP473" s="134"/>
      <c r="CQ473" s="134"/>
      <c r="CR473" s="134"/>
      <c r="CS473" s="134"/>
      <c r="CT473" s="134"/>
      <c r="CU473" s="134"/>
      <c r="CV473" s="134"/>
      <c r="CW473" s="134"/>
      <c r="CX473" s="134"/>
      <c r="CY473" s="134"/>
      <c r="CZ473" s="134"/>
      <c r="DA473" s="134"/>
      <c r="DB473" s="134"/>
      <c r="DC473" s="134"/>
      <c r="DD473" s="134"/>
      <c r="DE473" s="134"/>
      <c r="DF473" s="134"/>
      <c r="DG473" s="134"/>
      <c r="DH473" s="134"/>
      <c r="DI473" s="134"/>
      <c r="DJ473" s="134"/>
      <c r="DK473" s="134"/>
      <c r="DL473" s="134"/>
      <c r="DM473" s="134"/>
      <c r="DN473" s="134"/>
      <c r="DO473" s="134"/>
      <c r="DP473" s="134"/>
      <c r="DQ473" s="134"/>
      <c r="DR473" s="134"/>
      <c r="DS473" s="134"/>
      <c r="DT473" s="134"/>
      <c r="DU473" s="134"/>
      <c r="DV473" s="134"/>
      <c r="DW473" s="134"/>
      <c r="DX473" s="134"/>
      <c r="DY473" s="134"/>
      <c r="DZ473" s="134"/>
      <c r="EA473" s="134"/>
      <c r="EB473" s="134"/>
      <c r="EC473" s="134"/>
      <c r="ED473" s="134"/>
      <c r="EE473" s="134"/>
      <c r="EF473" s="134"/>
      <c r="EG473" s="134"/>
      <c r="EH473" s="134"/>
      <c r="EI473" s="134"/>
      <c r="EJ473" s="134"/>
      <c r="EK473" s="134"/>
      <c r="EL473" s="134"/>
      <c r="EM473" s="134"/>
      <c r="EN473" s="134"/>
      <c r="EO473" s="134"/>
      <c r="EP473" s="134"/>
      <c r="EQ473" s="134"/>
      <c r="ER473" s="134"/>
      <c r="ES473" s="134"/>
      <c r="ET473" s="134"/>
      <c r="EU473" s="134"/>
      <c r="EV473" s="134"/>
      <c r="EW473" s="134"/>
      <c r="EX473" s="134"/>
      <c r="EY473" s="134"/>
      <c r="EZ473" s="134"/>
      <c r="FA473" s="134"/>
      <c r="FB473" s="134"/>
      <c r="FC473" s="134"/>
      <c r="FD473" s="134"/>
      <c r="FE473" s="134"/>
      <c r="FF473" s="134"/>
      <c r="FG473" s="134"/>
      <c r="FH473" s="134"/>
      <c r="FI473" s="134"/>
      <c r="FJ473" s="134"/>
      <c r="FK473" s="134"/>
      <c r="FL473" s="134"/>
      <c r="FM473" s="134"/>
      <c r="FN473" s="134"/>
      <c r="FO473" s="134"/>
      <c r="FP473" s="134"/>
      <c r="FQ473" s="134"/>
      <c r="FR473" s="134"/>
      <c r="FS473" s="134"/>
      <c r="FT473" s="134"/>
      <c r="FU473" s="134"/>
      <c r="FV473" s="134"/>
      <c r="FW473" s="134"/>
      <c r="FX473" s="134"/>
      <c r="FY473" s="134"/>
      <c r="FZ473" s="134"/>
      <c r="GA473" s="134"/>
      <c r="GB473" s="134"/>
      <c r="GC473" s="134"/>
      <c r="GD473" s="134"/>
      <c r="GE473" s="134"/>
      <c r="GF473" s="134"/>
      <c r="GG473" s="134"/>
      <c r="GH473" s="134"/>
      <c r="GI473" s="134"/>
      <c r="GJ473" s="134"/>
      <c r="GK473" s="134"/>
      <c r="GL473" s="134"/>
      <c r="GM473" s="134"/>
      <c r="GN473" s="134"/>
      <c r="GO473" s="134"/>
      <c r="GP473" s="134"/>
      <c r="GQ473" s="134"/>
      <c r="GR473" s="134"/>
      <c r="GS473" s="134"/>
      <c r="GT473" s="134"/>
      <c r="GU473" s="134"/>
      <c r="GV473" s="134"/>
      <c r="GW473" s="134"/>
      <c r="GX473" s="134"/>
      <c r="GY473" s="134"/>
      <c r="GZ473" s="134"/>
      <c r="HA473" s="134"/>
      <c r="HB473" s="134"/>
      <c r="HC473" s="134"/>
      <c r="HD473" s="134"/>
      <c r="HE473" s="134"/>
      <c r="HF473" s="134"/>
      <c r="HG473" s="134"/>
      <c r="HH473" s="134"/>
      <c r="HI473" s="134"/>
      <c r="HJ473" s="134"/>
      <c r="HK473" s="134"/>
      <c r="HL473" s="134"/>
      <c r="HM473" s="134"/>
      <c r="HN473" s="134"/>
      <c r="HO473" s="134"/>
      <c r="HP473" s="134"/>
      <c r="HQ473" s="134"/>
      <c r="HR473" s="134"/>
      <c r="HS473" s="134"/>
      <c r="HT473" s="134"/>
      <c r="HU473" s="134"/>
      <c r="HV473" s="134"/>
      <c r="HW473" s="134"/>
      <c r="HX473" s="134"/>
      <c r="HY473" s="134"/>
      <c r="HZ473" s="134"/>
      <c r="IA473" s="134"/>
      <c r="IB473" s="134"/>
      <c r="IC473" s="134"/>
      <c r="ID473" s="134"/>
      <c r="IE473" s="134"/>
      <c r="IF473" s="134"/>
      <c r="IG473" s="134"/>
      <c r="IH473" s="134"/>
      <c r="II473" s="134"/>
      <c r="IJ473" s="134"/>
      <c r="IK473" s="134"/>
      <c r="IL473" s="134"/>
      <c r="IM473" s="134"/>
      <c r="IN473" s="134"/>
      <c r="IO473" s="134"/>
      <c r="IP473" s="134"/>
      <c r="IQ473" s="134"/>
      <c r="IR473" s="134"/>
      <c r="IS473" s="134"/>
      <c r="IT473" s="134"/>
      <c r="IU473" s="134"/>
      <c r="IV473" s="134"/>
    </row>
    <row r="474" spans="1:256" s="28" customFormat="1" ht="15.75">
      <c r="A474" s="64" t="s">
        <v>967</v>
      </c>
      <c r="D474" s="69"/>
      <c r="E474" s="69"/>
      <c r="F474" s="69"/>
      <c r="O474" s="69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2:256" s="28" customFormat="1" ht="12" customHeight="1">
      <c r="B475"/>
      <c r="C475"/>
      <c r="D475" s="15"/>
      <c r="E475" s="15"/>
      <c r="F475" s="15"/>
      <c r="G475"/>
      <c r="O475" s="69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15.75" customHeight="1">
      <c r="A476" s="55" t="s">
        <v>587</v>
      </c>
      <c r="B476"/>
      <c r="C476"/>
      <c r="D476" s="15"/>
      <c r="E476" s="15"/>
      <c r="F476" s="15"/>
      <c r="G476"/>
      <c r="O476" s="69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2.75" customHeight="1">
      <c r="A477" s="55"/>
      <c r="B477"/>
      <c r="C477"/>
      <c r="D477" s="15"/>
      <c r="E477" s="15"/>
      <c r="F477" s="15"/>
      <c r="G477"/>
      <c r="O477" s="69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28" customFormat="1" ht="27.75" customHeight="1">
      <c r="A478" s="7" t="s">
        <v>865</v>
      </c>
      <c r="B478" s="7" t="s">
        <v>867</v>
      </c>
      <c r="C478" s="5" t="s">
        <v>868</v>
      </c>
      <c r="D478" s="44" t="s">
        <v>998</v>
      </c>
      <c r="E478" s="51" t="s">
        <v>999</v>
      </c>
      <c r="F478" s="5" t="s">
        <v>824</v>
      </c>
      <c r="G478" s="43" t="s">
        <v>1000</v>
      </c>
      <c r="O478" s="69" t="s">
        <v>48</v>
      </c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15" ht="36">
      <c r="A479" s="130" t="s">
        <v>737</v>
      </c>
      <c r="B479" s="127">
        <v>2139</v>
      </c>
      <c r="C479" s="370" t="s">
        <v>930</v>
      </c>
      <c r="D479" s="157">
        <v>1000</v>
      </c>
      <c r="E479" s="268">
        <v>1000</v>
      </c>
      <c r="F479" s="751">
        <v>46</v>
      </c>
      <c r="G479" s="270">
        <f aca="true" t="shared" si="11" ref="G479:G491">F479/E479*100</f>
        <v>4.6</v>
      </c>
      <c r="H479" s="28"/>
      <c r="O479" s="134"/>
    </row>
    <row r="480" spans="1:15" ht="12.75">
      <c r="A480" s="130" t="s">
        <v>737</v>
      </c>
      <c r="B480" s="127">
        <v>2141</v>
      </c>
      <c r="C480" s="370" t="s">
        <v>713</v>
      </c>
      <c r="D480" s="157">
        <v>1528</v>
      </c>
      <c r="E480" s="268">
        <v>1528</v>
      </c>
      <c r="F480" s="751">
        <v>0</v>
      </c>
      <c r="G480" s="270">
        <f>F480/E480*100</f>
        <v>0</v>
      </c>
      <c r="H480" s="28"/>
      <c r="O480" s="134"/>
    </row>
    <row r="481" spans="1:15" ht="24">
      <c r="A481" s="130" t="s">
        <v>737</v>
      </c>
      <c r="B481" s="127" t="s">
        <v>626</v>
      </c>
      <c r="C481" s="370" t="s">
        <v>631</v>
      </c>
      <c r="D481" s="157">
        <v>832</v>
      </c>
      <c r="E481" s="268">
        <v>832</v>
      </c>
      <c r="F481" s="751">
        <v>82</v>
      </c>
      <c r="G481" s="270">
        <f>F481/E481*100</f>
        <v>9.85576923076923</v>
      </c>
      <c r="H481" s="28"/>
      <c r="O481" s="134"/>
    </row>
    <row r="482" spans="1:15" ht="24">
      <c r="A482" s="130" t="s">
        <v>737</v>
      </c>
      <c r="B482" s="127">
        <v>2143</v>
      </c>
      <c r="C482" s="370" t="s">
        <v>519</v>
      </c>
      <c r="D482" s="157">
        <v>400</v>
      </c>
      <c r="E482" s="268">
        <v>400</v>
      </c>
      <c r="F482" s="751">
        <v>200</v>
      </c>
      <c r="G482" s="270">
        <f t="shared" si="11"/>
        <v>50</v>
      </c>
      <c r="H482" s="28"/>
      <c r="O482" s="134"/>
    </row>
    <row r="483" spans="1:256" s="13" customFormat="1" ht="25.5">
      <c r="A483" s="130" t="s">
        <v>737</v>
      </c>
      <c r="B483" s="127">
        <v>2199</v>
      </c>
      <c r="C483" s="118" t="s">
        <v>632</v>
      </c>
      <c r="D483" s="157">
        <v>700</v>
      </c>
      <c r="E483" s="156">
        <v>700</v>
      </c>
      <c r="F483" s="268">
        <v>8</v>
      </c>
      <c r="G483" s="270">
        <f t="shared" si="11"/>
        <v>1.1428571428571428</v>
      </c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13" customFormat="1" ht="36">
      <c r="A484" s="130" t="s">
        <v>737</v>
      </c>
      <c r="B484" s="127">
        <v>3299</v>
      </c>
      <c r="C484" s="370" t="s">
        <v>696</v>
      </c>
      <c r="D484" s="157">
        <v>200</v>
      </c>
      <c r="E484" s="268">
        <v>200</v>
      </c>
      <c r="F484" s="751">
        <v>0</v>
      </c>
      <c r="G484" s="270">
        <f t="shared" si="11"/>
        <v>0</v>
      </c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256" s="13" customFormat="1" ht="63.75">
      <c r="A485" s="130" t="s">
        <v>737</v>
      </c>
      <c r="B485" s="127">
        <v>3699</v>
      </c>
      <c r="C485" s="118" t="s">
        <v>866</v>
      </c>
      <c r="D485" s="157">
        <v>155</v>
      </c>
      <c r="E485" s="268">
        <v>325</v>
      </c>
      <c r="F485" s="751">
        <v>42</v>
      </c>
      <c r="G485" s="270">
        <f t="shared" si="11"/>
        <v>12.923076923076923</v>
      </c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spans="1:256" s="13" customFormat="1" ht="26.25" customHeight="1">
      <c r="A486" s="130" t="s">
        <v>737</v>
      </c>
      <c r="B486" s="127">
        <v>3699</v>
      </c>
      <c r="C486" s="118" t="s">
        <v>520</v>
      </c>
      <c r="D486" s="157">
        <v>3000</v>
      </c>
      <c r="E486" s="268">
        <v>3492</v>
      </c>
      <c r="F486" s="751">
        <v>455</v>
      </c>
      <c r="G486" s="270">
        <f t="shared" si="11"/>
        <v>13.029782359679269</v>
      </c>
      <c r="O486" s="15"/>
      <c r="P486" s="15"/>
      <c r="Q486" s="15"/>
      <c r="R486" s="15"/>
      <c r="S486" s="15"/>
      <c r="T486" s="15"/>
      <c r="U486" s="134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</row>
    <row r="487" spans="1:256" s="13" customFormat="1" ht="25.5">
      <c r="A487" s="130" t="s">
        <v>737</v>
      </c>
      <c r="B487" s="127">
        <v>3699</v>
      </c>
      <c r="C487" s="118" t="s">
        <v>697</v>
      </c>
      <c r="D487" s="254">
        <v>80000</v>
      </c>
      <c r="E487" s="255">
        <v>81830</v>
      </c>
      <c r="F487" s="275">
        <v>0</v>
      </c>
      <c r="G487" s="270">
        <f t="shared" si="11"/>
        <v>0</v>
      </c>
      <c r="O487" s="15"/>
      <c r="P487" s="15"/>
      <c r="Q487" s="15"/>
      <c r="R487" s="15"/>
      <c r="S487" s="15"/>
      <c r="T487" s="15"/>
      <c r="U487" s="134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13" customFormat="1" ht="64.5" customHeight="1">
      <c r="A488" s="130" t="s">
        <v>737</v>
      </c>
      <c r="B488" s="127">
        <v>3699</v>
      </c>
      <c r="C488" s="559" t="s">
        <v>640</v>
      </c>
      <c r="D488" s="254">
        <v>0</v>
      </c>
      <c r="E488" s="255">
        <v>1100</v>
      </c>
      <c r="F488" s="275">
        <v>0</v>
      </c>
      <c r="G488" s="270">
        <f t="shared" si="11"/>
        <v>0</v>
      </c>
      <c r="O488" s="15"/>
      <c r="P488" s="15"/>
      <c r="Q488" s="15"/>
      <c r="R488" s="15"/>
      <c r="S488" s="15"/>
      <c r="T488" s="15"/>
      <c r="U488" s="134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13" customFormat="1" ht="25.5" customHeight="1">
      <c r="A489" s="130" t="s">
        <v>737</v>
      </c>
      <c r="B489" s="127">
        <v>3699</v>
      </c>
      <c r="C489" s="559" t="s">
        <v>880</v>
      </c>
      <c r="D489" s="254">
        <v>0</v>
      </c>
      <c r="E489" s="255">
        <v>150</v>
      </c>
      <c r="F489" s="275">
        <v>110</v>
      </c>
      <c r="G489" s="270">
        <f t="shared" si="11"/>
        <v>73.33333333333333</v>
      </c>
      <c r="O489" s="15"/>
      <c r="P489" s="15"/>
      <c r="Q489" s="15"/>
      <c r="R489" s="15"/>
      <c r="S489" s="15"/>
      <c r="T489" s="15"/>
      <c r="U489" s="134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256" s="13" customFormat="1" ht="25.5" customHeight="1">
      <c r="A490" s="130" t="s">
        <v>737</v>
      </c>
      <c r="B490" s="127">
        <v>3699</v>
      </c>
      <c r="C490" s="559" t="s">
        <v>645</v>
      </c>
      <c r="D490" s="254">
        <v>0</v>
      </c>
      <c r="E490" s="255">
        <v>1390</v>
      </c>
      <c r="F490" s="275">
        <v>1389</v>
      </c>
      <c r="G490" s="270">
        <f t="shared" si="11"/>
        <v>99.92805755395683</v>
      </c>
      <c r="O490" s="15"/>
      <c r="P490" s="15"/>
      <c r="Q490" s="15"/>
      <c r="R490" s="15"/>
      <c r="S490" s="15"/>
      <c r="T490" s="15"/>
      <c r="U490" s="134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7" ht="13.5" customHeight="1">
      <c r="A491" s="180"/>
      <c r="B491" s="197"/>
      <c r="C491" s="196" t="s">
        <v>792</v>
      </c>
      <c r="D491" s="181">
        <f>SUM(D479:D490)</f>
        <v>87815</v>
      </c>
      <c r="E491" s="182">
        <f>SUM(E479:E490)</f>
        <v>92947</v>
      </c>
      <c r="F491" s="211">
        <f>SUM(F479:F490)</f>
        <v>2332</v>
      </c>
      <c r="G491" s="96">
        <f t="shared" si="11"/>
        <v>2.5089567172689815</v>
      </c>
    </row>
    <row r="492" spans="1:7" ht="12.75">
      <c r="A492" s="16"/>
      <c r="B492" s="59"/>
      <c r="C492" s="184"/>
      <c r="D492" s="185"/>
      <c r="E492" s="186"/>
      <c r="F492" s="230"/>
      <c r="G492" s="99"/>
    </row>
    <row r="493" spans="1:7" ht="12.75">
      <c r="A493" s="778" t="s">
        <v>630</v>
      </c>
      <c r="B493" s="779"/>
      <c r="C493" s="779"/>
      <c r="D493" s="779"/>
      <c r="E493" s="779"/>
      <c r="F493" s="779"/>
      <c r="G493" s="779"/>
    </row>
    <row r="494" spans="1:7" ht="12.75">
      <c r="A494" s="16"/>
      <c r="B494" s="59"/>
      <c r="C494" s="184"/>
      <c r="D494" s="185"/>
      <c r="E494" s="186"/>
      <c r="F494" s="230"/>
      <c r="G494" s="99"/>
    </row>
    <row r="495" spans="1:16" ht="24.75" customHeight="1">
      <c r="A495" s="7" t="s">
        <v>865</v>
      </c>
      <c r="B495" s="7" t="s">
        <v>867</v>
      </c>
      <c r="C495" s="5" t="s">
        <v>868</v>
      </c>
      <c r="D495" s="44" t="s">
        <v>998</v>
      </c>
      <c r="E495" s="51" t="s">
        <v>999</v>
      </c>
      <c r="F495" s="5" t="s">
        <v>824</v>
      </c>
      <c r="G495" s="43" t="s">
        <v>1000</v>
      </c>
      <c r="P495" s="134"/>
    </row>
    <row r="496" spans="1:16" ht="24" customHeight="1">
      <c r="A496" s="130" t="s">
        <v>737</v>
      </c>
      <c r="B496" s="127">
        <v>6223</v>
      </c>
      <c r="C496" s="551" t="s">
        <v>521</v>
      </c>
      <c r="D496" s="157">
        <v>5000</v>
      </c>
      <c r="E496" s="268">
        <v>5000</v>
      </c>
      <c r="F496" s="751">
        <v>586</v>
      </c>
      <c r="G496" s="270">
        <f>F496/E496*100</f>
        <v>11.72</v>
      </c>
      <c r="P496" s="134"/>
    </row>
    <row r="497" spans="1:7" ht="12.75">
      <c r="A497" s="180"/>
      <c r="B497" s="197"/>
      <c r="C497" s="196" t="s">
        <v>792</v>
      </c>
      <c r="D497" s="266">
        <f>SUM(D496:D496)</f>
        <v>5000</v>
      </c>
      <c r="E497" s="266">
        <f>SUM(E496:E496)</f>
        <v>5000</v>
      </c>
      <c r="F497" s="538">
        <f>SUM(F496:F496)</f>
        <v>586</v>
      </c>
      <c r="G497" s="159">
        <f>F497/E497*100</f>
        <v>11.72</v>
      </c>
    </row>
    <row r="498" spans="1:7" ht="12.75">
      <c r="A498" s="165"/>
      <c r="B498" s="166"/>
      <c r="C498" s="386"/>
      <c r="D498" s="471"/>
      <c r="E498" s="471"/>
      <c r="F498" s="472"/>
      <c r="G498" s="473"/>
    </row>
    <row r="499" spans="1:7" ht="12.75">
      <c r="A499" s="345" t="s">
        <v>714</v>
      </c>
      <c r="B499" s="185"/>
      <c r="C499" s="186"/>
      <c r="D499" s="230"/>
      <c r="E499" s="186"/>
      <c r="F499" s="478"/>
      <c r="G499" s="99"/>
    </row>
    <row r="500" spans="1:7" ht="12.75">
      <c r="A500" s="345"/>
      <c r="B500" s="185"/>
      <c r="C500" s="186"/>
      <c r="D500" s="230"/>
      <c r="E500" s="186"/>
      <c r="F500" s="478"/>
      <c r="G500" s="99"/>
    </row>
    <row r="501" spans="1:7" ht="27" customHeight="1">
      <c r="A501" s="7" t="s">
        <v>865</v>
      </c>
      <c r="B501" s="7" t="s">
        <v>867</v>
      </c>
      <c r="C501" s="5" t="s">
        <v>868</v>
      </c>
      <c r="D501" s="44" t="s">
        <v>998</v>
      </c>
      <c r="E501" s="51" t="s">
        <v>999</v>
      </c>
      <c r="F501" s="5" t="s">
        <v>824</v>
      </c>
      <c r="G501" s="43" t="s">
        <v>1000</v>
      </c>
    </row>
    <row r="502" spans="1:7" ht="17.25" customHeight="1">
      <c r="A502" s="130" t="s">
        <v>737</v>
      </c>
      <c r="B502" s="127">
        <v>2143</v>
      </c>
      <c r="C502" s="118" t="s">
        <v>77</v>
      </c>
      <c r="D502" s="157">
        <v>4650</v>
      </c>
      <c r="E502" s="157">
        <v>4650</v>
      </c>
      <c r="F502" s="300">
        <v>1550</v>
      </c>
      <c r="G502" s="158">
        <f>F502/E502*100</f>
        <v>33.33333333333333</v>
      </c>
    </row>
    <row r="503" spans="1:21" ht="25.5">
      <c r="A503" s="130" t="s">
        <v>737</v>
      </c>
      <c r="B503" s="127">
        <v>2143</v>
      </c>
      <c r="C503" s="118" t="s">
        <v>644</v>
      </c>
      <c r="D503" s="157">
        <v>0</v>
      </c>
      <c r="E503" s="157">
        <v>8800</v>
      </c>
      <c r="F503" s="300">
        <v>2000</v>
      </c>
      <c r="G503" s="158">
        <f>F503/E503*100</f>
        <v>22.727272727272727</v>
      </c>
      <c r="U503" s="568"/>
    </row>
    <row r="504" spans="1:7" ht="12.75">
      <c r="A504" s="16"/>
      <c r="B504" s="59"/>
      <c r="C504" s="184"/>
      <c r="D504" s="456"/>
      <c r="E504" s="456"/>
      <c r="F504" s="478"/>
      <c r="G504" s="99"/>
    </row>
    <row r="505" spans="1:7" ht="12.75">
      <c r="A505" s="345" t="s">
        <v>698</v>
      </c>
      <c r="B505" s="185"/>
      <c r="C505" s="186"/>
      <c r="D505" s="230"/>
      <c r="E505" s="186"/>
      <c r="F505" s="478"/>
      <c r="G505" s="99"/>
    </row>
    <row r="506" spans="1:7" ht="12.75">
      <c r="A506" s="345"/>
      <c r="B506" s="185"/>
      <c r="C506" s="186"/>
      <c r="D506" s="230"/>
      <c r="E506" s="186"/>
      <c r="F506" s="478"/>
      <c r="G506" s="99"/>
    </row>
    <row r="507" spans="1:7" ht="27" customHeight="1">
      <c r="A507" s="7" t="s">
        <v>865</v>
      </c>
      <c r="B507" s="7" t="s">
        <v>867</v>
      </c>
      <c r="C507" s="5" t="s">
        <v>868</v>
      </c>
      <c r="D507" s="44" t="s">
        <v>998</v>
      </c>
      <c r="E507" s="51" t="s">
        <v>999</v>
      </c>
      <c r="F507" s="5" t="s">
        <v>824</v>
      </c>
      <c r="G507" s="43" t="s">
        <v>1000</v>
      </c>
    </row>
    <row r="508" spans="1:7" ht="36">
      <c r="A508" s="130" t="s">
        <v>737</v>
      </c>
      <c r="B508" s="127">
        <v>3636</v>
      </c>
      <c r="C508" s="370" t="s">
        <v>698</v>
      </c>
      <c r="D508" s="157">
        <v>22500</v>
      </c>
      <c r="E508" s="268">
        <v>22500</v>
      </c>
      <c r="F508" s="751">
        <v>3240</v>
      </c>
      <c r="G508" s="270">
        <f>F508/E508*100</f>
        <v>14.399999999999999</v>
      </c>
    </row>
    <row r="509" spans="1:7" ht="12.75">
      <c r="A509" s="237"/>
      <c r="B509" s="323"/>
      <c r="C509" s="474"/>
      <c r="D509" s="475"/>
      <c r="E509" s="475"/>
      <c r="F509" s="476"/>
      <c r="G509" s="477"/>
    </row>
    <row r="510" spans="1:7" ht="12.75">
      <c r="A510" s="189"/>
      <c r="B510" s="199"/>
      <c r="C510" s="198" t="s">
        <v>126</v>
      </c>
      <c r="D510" s="190">
        <f>D491+D497+D502+D503+D508</f>
        <v>119965</v>
      </c>
      <c r="E510" s="190">
        <f>E491+E497+E502+E503+E508</f>
        <v>133897</v>
      </c>
      <c r="F510" s="190">
        <f>F491+F497+F502+F503+F508</f>
        <v>9708</v>
      </c>
      <c r="G510" s="26">
        <f>F510/E510*100</f>
        <v>7.250349148972718</v>
      </c>
    </row>
    <row r="511" spans="1:256" s="106" customFormat="1" ht="13.5" customHeight="1">
      <c r="A511" s="231"/>
      <c r="B511" s="232"/>
      <c r="C511" s="233"/>
      <c r="D511" s="234"/>
      <c r="E511" s="234"/>
      <c r="F511" s="234"/>
      <c r="G511" s="236"/>
      <c r="H511" s="239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34"/>
      <c r="AG511" s="134"/>
      <c r="AH511" s="134"/>
      <c r="AI511" s="134"/>
      <c r="AJ511" s="134"/>
      <c r="AK511" s="134"/>
      <c r="AL511" s="134"/>
      <c r="AM511" s="134"/>
      <c r="AN511" s="134"/>
      <c r="AO511" s="134"/>
      <c r="AP511" s="134"/>
      <c r="AQ511" s="134"/>
      <c r="AR511" s="134"/>
      <c r="AS511" s="134"/>
      <c r="AT511" s="134"/>
      <c r="AU511" s="134"/>
      <c r="AV511" s="134"/>
      <c r="AW511" s="134"/>
      <c r="AX511" s="134"/>
      <c r="AY511" s="134"/>
      <c r="AZ511" s="134"/>
      <c r="BA511" s="134"/>
      <c r="BB511" s="134"/>
      <c r="BC511" s="134"/>
      <c r="BD511" s="134"/>
      <c r="BE511" s="134"/>
      <c r="BF511" s="134"/>
      <c r="BG511" s="134"/>
      <c r="BH511" s="134"/>
      <c r="BI511" s="134"/>
      <c r="BJ511" s="134"/>
      <c r="BK511" s="134"/>
      <c r="BL511" s="134"/>
      <c r="BM511" s="134"/>
      <c r="BN511" s="134"/>
      <c r="BO511" s="134"/>
      <c r="BP511" s="134"/>
      <c r="BQ511" s="134"/>
      <c r="BR511" s="134"/>
      <c r="BS511" s="134"/>
      <c r="BT511" s="134"/>
      <c r="BU511" s="134"/>
      <c r="BV511" s="134"/>
      <c r="BW511" s="134"/>
      <c r="BX511" s="134"/>
      <c r="BY511" s="134"/>
      <c r="BZ511" s="134"/>
      <c r="CA511" s="134"/>
      <c r="CB511" s="134"/>
      <c r="CC511" s="134"/>
      <c r="CD511" s="134"/>
      <c r="CE511" s="134"/>
      <c r="CF511" s="134"/>
      <c r="CG511" s="134"/>
      <c r="CH511" s="134"/>
      <c r="CI511" s="134"/>
      <c r="CJ511" s="134"/>
      <c r="CK511" s="134"/>
      <c r="CL511" s="134"/>
      <c r="CM511" s="134"/>
      <c r="CN511" s="134"/>
      <c r="CO511" s="134"/>
      <c r="CP511" s="134"/>
      <c r="CQ511" s="134"/>
      <c r="CR511" s="134"/>
      <c r="CS511" s="134"/>
      <c r="CT511" s="134"/>
      <c r="CU511" s="134"/>
      <c r="CV511" s="134"/>
      <c r="CW511" s="134"/>
      <c r="CX511" s="134"/>
      <c r="CY511" s="134"/>
      <c r="CZ511" s="134"/>
      <c r="DA511" s="134"/>
      <c r="DB511" s="134"/>
      <c r="DC511" s="134"/>
      <c r="DD511" s="134"/>
      <c r="DE511" s="134"/>
      <c r="DF511" s="134"/>
      <c r="DG511" s="134"/>
      <c r="DH511" s="134"/>
      <c r="DI511" s="134"/>
      <c r="DJ511" s="134"/>
      <c r="DK511" s="134"/>
      <c r="DL511" s="134"/>
      <c r="DM511" s="134"/>
      <c r="DN511" s="134"/>
      <c r="DO511" s="134"/>
      <c r="DP511" s="134"/>
      <c r="DQ511" s="134"/>
      <c r="DR511" s="134"/>
      <c r="DS511" s="134"/>
      <c r="DT511" s="134"/>
      <c r="DU511" s="134"/>
      <c r="DV511" s="134"/>
      <c r="DW511" s="134"/>
      <c r="DX511" s="134"/>
      <c r="DY511" s="134"/>
      <c r="DZ511" s="134"/>
      <c r="EA511" s="134"/>
      <c r="EB511" s="134"/>
      <c r="EC511" s="134"/>
      <c r="ED511" s="134"/>
      <c r="EE511" s="134"/>
      <c r="EF511" s="134"/>
      <c r="EG511" s="134"/>
      <c r="EH511" s="134"/>
      <c r="EI511" s="134"/>
      <c r="EJ511" s="134"/>
      <c r="EK511" s="134"/>
      <c r="EL511" s="134"/>
      <c r="EM511" s="134"/>
      <c r="EN511" s="134"/>
      <c r="EO511" s="134"/>
      <c r="EP511" s="134"/>
      <c r="EQ511" s="134"/>
      <c r="ER511" s="134"/>
      <c r="ES511" s="134"/>
      <c r="ET511" s="134"/>
      <c r="EU511" s="134"/>
      <c r="EV511" s="134"/>
      <c r="EW511" s="134"/>
      <c r="EX511" s="134"/>
      <c r="EY511" s="134"/>
      <c r="EZ511" s="134"/>
      <c r="FA511" s="134"/>
      <c r="FB511" s="134"/>
      <c r="FC511" s="134"/>
      <c r="FD511" s="134"/>
      <c r="FE511" s="134"/>
      <c r="FF511" s="134"/>
      <c r="FG511" s="134"/>
      <c r="FH511" s="134"/>
      <c r="FI511" s="134"/>
      <c r="FJ511" s="134"/>
      <c r="FK511" s="134"/>
      <c r="FL511" s="134"/>
      <c r="FM511" s="134"/>
      <c r="FN511" s="134"/>
      <c r="FO511" s="134"/>
      <c r="FP511" s="134"/>
      <c r="FQ511" s="134"/>
      <c r="FR511" s="134"/>
      <c r="FS511" s="134"/>
      <c r="FT511" s="134"/>
      <c r="FU511" s="134"/>
      <c r="FV511" s="134"/>
      <c r="FW511" s="134"/>
      <c r="FX511" s="134"/>
      <c r="FY511" s="134"/>
      <c r="FZ511" s="134"/>
      <c r="GA511" s="134"/>
      <c r="GB511" s="134"/>
      <c r="GC511" s="134"/>
      <c r="GD511" s="134"/>
      <c r="GE511" s="134"/>
      <c r="GF511" s="134"/>
      <c r="GG511" s="134"/>
      <c r="GH511" s="134"/>
      <c r="GI511" s="134"/>
      <c r="GJ511" s="134"/>
      <c r="GK511" s="134"/>
      <c r="GL511" s="134"/>
      <c r="GM511" s="134"/>
      <c r="GN511" s="134"/>
      <c r="GO511" s="134"/>
      <c r="GP511" s="134"/>
      <c r="GQ511" s="134"/>
      <c r="GR511" s="134"/>
      <c r="GS511" s="134"/>
      <c r="GT511" s="134"/>
      <c r="GU511" s="134"/>
      <c r="GV511" s="134"/>
      <c r="GW511" s="134"/>
      <c r="GX511" s="134"/>
      <c r="GY511" s="134"/>
      <c r="GZ511" s="134"/>
      <c r="HA511" s="134"/>
      <c r="HB511" s="134"/>
      <c r="HC511" s="134"/>
      <c r="HD511" s="134"/>
      <c r="HE511" s="134"/>
      <c r="HF511" s="134"/>
      <c r="HG511" s="134"/>
      <c r="HH511" s="134"/>
      <c r="HI511" s="134"/>
      <c r="HJ511" s="134"/>
      <c r="HK511" s="134"/>
      <c r="HL511" s="134"/>
      <c r="HM511" s="134"/>
      <c r="HN511" s="134"/>
      <c r="HO511" s="134"/>
      <c r="HP511" s="134"/>
      <c r="HQ511" s="134"/>
      <c r="HR511" s="134"/>
      <c r="HS511" s="134"/>
      <c r="HT511" s="134"/>
      <c r="HU511" s="134"/>
      <c r="HV511" s="134"/>
      <c r="HW511" s="134"/>
      <c r="HX511" s="134"/>
      <c r="HY511" s="134"/>
      <c r="HZ511" s="134"/>
      <c r="IA511" s="134"/>
      <c r="IB511" s="134"/>
      <c r="IC511" s="134"/>
      <c r="ID511" s="134"/>
      <c r="IE511" s="134"/>
      <c r="IF511" s="134"/>
      <c r="IG511" s="134"/>
      <c r="IH511" s="134"/>
      <c r="II511" s="134"/>
      <c r="IJ511" s="134"/>
      <c r="IK511" s="134"/>
      <c r="IL511" s="134"/>
      <c r="IM511" s="134"/>
      <c r="IN511" s="134"/>
      <c r="IO511" s="134"/>
      <c r="IP511" s="134"/>
      <c r="IQ511" s="134"/>
      <c r="IR511" s="134"/>
      <c r="IS511" s="134"/>
      <c r="IT511" s="134"/>
      <c r="IU511" s="134"/>
      <c r="IV511" s="134"/>
    </row>
    <row r="512" spans="1:256" s="28" customFormat="1" ht="18" customHeight="1">
      <c r="A512" s="132" t="s">
        <v>1006</v>
      </c>
      <c r="B512" s="59"/>
      <c r="C512" s="39"/>
      <c r="D512" s="61"/>
      <c r="E512" s="62"/>
      <c r="F512" s="46"/>
      <c r="G512" s="63"/>
      <c r="O512" s="69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  <c r="IU512" s="15"/>
      <c r="IV512" s="15"/>
    </row>
    <row r="513" spans="1:256" s="28" customFormat="1" ht="14.25" customHeight="1">
      <c r="A513" s="67"/>
      <c r="B513" s="19"/>
      <c r="C513" s="60"/>
      <c r="D513" s="49"/>
      <c r="E513" s="52"/>
      <c r="F513" s="389"/>
      <c r="G513" s="35"/>
      <c r="O513" s="69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  <c r="IT513" s="15"/>
      <c r="IU513" s="15"/>
      <c r="IV513" s="15"/>
    </row>
    <row r="514" spans="1:256" s="28" customFormat="1" ht="15" customHeight="1">
      <c r="A514" s="55" t="s">
        <v>587</v>
      </c>
      <c r="B514"/>
      <c r="C514" s="39"/>
      <c r="D514" s="15"/>
      <c r="E514" s="15"/>
      <c r="F514" s="15"/>
      <c r="G514"/>
      <c r="O514" s="69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256" s="28" customFormat="1" ht="12" customHeight="1">
      <c r="A515" s="55"/>
      <c r="B515"/>
      <c r="C515" s="39"/>
      <c r="D515" s="15"/>
      <c r="E515" s="15"/>
      <c r="F515" s="15"/>
      <c r="G515"/>
      <c r="O515" s="69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16" ht="26.25" customHeight="1">
      <c r="A516" s="71" t="s">
        <v>865</v>
      </c>
      <c r="B516" s="7" t="s">
        <v>867</v>
      </c>
      <c r="C516" s="5" t="s">
        <v>868</v>
      </c>
      <c r="D516" s="44" t="s">
        <v>998</v>
      </c>
      <c r="E516" s="51" t="s">
        <v>999</v>
      </c>
      <c r="F516" s="5" t="s">
        <v>824</v>
      </c>
      <c r="G516" s="43" t="s">
        <v>1000</v>
      </c>
      <c r="P516" s="69"/>
    </row>
    <row r="517" spans="1:16" ht="38.25">
      <c r="A517" s="130" t="s">
        <v>476</v>
      </c>
      <c r="B517" s="133" t="s">
        <v>483</v>
      </c>
      <c r="C517" s="128" t="s">
        <v>661</v>
      </c>
      <c r="D517" s="157">
        <v>10000</v>
      </c>
      <c r="E517" s="300">
        <v>10000</v>
      </c>
      <c r="F517" s="752">
        <v>2561</v>
      </c>
      <c r="G517" s="159">
        <f aca="true" t="shared" si="12" ref="G517:G524">F517/E517*100</f>
        <v>25.61</v>
      </c>
      <c r="P517" s="176"/>
    </row>
    <row r="518" spans="1:21" ht="25.5">
      <c r="A518" s="130" t="s">
        <v>476</v>
      </c>
      <c r="B518" s="127">
        <v>3639</v>
      </c>
      <c r="C518" s="128" t="s">
        <v>705</v>
      </c>
      <c r="D518" s="201">
        <v>15000</v>
      </c>
      <c r="E518" s="431">
        <v>15305</v>
      </c>
      <c r="F518" s="751">
        <v>1495</v>
      </c>
      <c r="G518" s="270">
        <f t="shared" si="12"/>
        <v>9.768049656974846</v>
      </c>
      <c r="P518" s="176"/>
      <c r="U518" s="134"/>
    </row>
    <row r="519" spans="1:21" ht="26.25" customHeight="1">
      <c r="A519" s="130" t="s">
        <v>477</v>
      </c>
      <c r="B519" s="133" t="s">
        <v>483</v>
      </c>
      <c r="C519" s="118" t="s">
        <v>662</v>
      </c>
      <c r="D519" s="157">
        <v>141000</v>
      </c>
      <c r="E519" s="300">
        <v>144596</v>
      </c>
      <c r="F519" s="752">
        <v>4600</v>
      </c>
      <c r="G519" s="159">
        <f t="shared" si="12"/>
        <v>3.1812774903870094</v>
      </c>
      <c r="P519" s="134"/>
      <c r="U519" s="134"/>
    </row>
    <row r="520" spans="1:21" ht="25.5">
      <c r="A520" s="130" t="s">
        <v>478</v>
      </c>
      <c r="B520" s="127" t="s">
        <v>483</v>
      </c>
      <c r="C520" s="118" t="s">
        <v>663</v>
      </c>
      <c r="D520" s="157">
        <v>54800</v>
      </c>
      <c r="E520" s="300">
        <v>54800</v>
      </c>
      <c r="F520" s="751">
        <v>2033</v>
      </c>
      <c r="G520" s="159">
        <f t="shared" si="12"/>
        <v>3.70985401459854</v>
      </c>
      <c r="P520" s="69"/>
      <c r="R520" s="167"/>
      <c r="U520" s="134"/>
    </row>
    <row r="521" spans="1:21" ht="25.5" customHeight="1">
      <c r="A521" s="130" t="s">
        <v>478</v>
      </c>
      <c r="B521" s="127" t="s">
        <v>483</v>
      </c>
      <c r="C521" s="118" t="s">
        <v>664</v>
      </c>
      <c r="D521" s="201">
        <v>2200</v>
      </c>
      <c r="E521" s="431">
        <v>2200</v>
      </c>
      <c r="F521" s="751">
        <v>0</v>
      </c>
      <c r="G521" s="159">
        <f t="shared" si="12"/>
        <v>0</v>
      </c>
      <c r="P521" s="69"/>
      <c r="R521" s="167"/>
      <c r="U521" s="134"/>
    </row>
    <row r="522" spans="1:21" ht="25.5">
      <c r="A522" s="130" t="s">
        <v>479</v>
      </c>
      <c r="B522" s="127" t="s">
        <v>483</v>
      </c>
      <c r="C522" s="118" t="s">
        <v>665</v>
      </c>
      <c r="D522" s="157">
        <v>19600</v>
      </c>
      <c r="E522" s="300">
        <v>19600</v>
      </c>
      <c r="F522" s="751">
        <v>103</v>
      </c>
      <c r="G522" s="270">
        <f t="shared" si="12"/>
        <v>0.5255102040816326</v>
      </c>
      <c r="P522" s="69"/>
      <c r="R522" s="167"/>
      <c r="U522" s="134"/>
    </row>
    <row r="523" spans="1:21" ht="15" customHeight="1">
      <c r="A523" s="130" t="s">
        <v>870</v>
      </c>
      <c r="B523" s="127" t="s">
        <v>483</v>
      </c>
      <c r="C523" s="118" t="s">
        <v>666</v>
      </c>
      <c r="D523" s="157">
        <v>81800</v>
      </c>
      <c r="E523" s="300">
        <v>110052</v>
      </c>
      <c r="F523" s="751">
        <v>16129</v>
      </c>
      <c r="G523" s="270">
        <f t="shared" si="12"/>
        <v>14.655799076800058</v>
      </c>
      <c r="P523" s="69"/>
      <c r="R523" s="167"/>
      <c r="U523" s="134"/>
    </row>
    <row r="524" spans="1:21" ht="15" customHeight="1">
      <c r="A524" s="130" t="s">
        <v>870</v>
      </c>
      <c r="B524" s="127" t="s">
        <v>483</v>
      </c>
      <c r="C524" s="118" t="s">
        <v>667</v>
      </c>
      <c r="D524" s="157">
        <v>4735</v>
      </c>
      <c r="E524" s="300">
        <v>7035</v>
      </c>
      <c r="F524" s="751">
        <v>4288</v>
      </c>
      <c r="G524" s="270">
        <f t="shared" si="12"/>
        <v>60.952380952380956</v>
      </c>
      <c r="P524" s="69"/>
      <c r="R524" s="167"/>
      <c r="U524" s="134"/>
    </row>
    <row r="525" spans="1:21" ht="15" customHeight="1">
      <c r="A525" s="116" t="s">
        <v>480</v>
      </c>
      <c r="B525" s="117" t="s">
        <v>483</v>
      </c>
      <c r="C525" s="118" t="s">
        <v>668</v>
      </c>
      <c r="D525" s="201">
        <v>66500</v>
      </c>
      <c r="E525" s="431">
        <v>97384</v>
      </c>
      <c r="F525" s="751">
        <v>11483</v>
      </c>
      <c r="G525" s="270">
        <f aca="true" t="shared" si="13" ref="G525:G530">F525/E525*100</f>
        <v>11.791464716996632</v>
      </c>
      <c r="P525" s="69"/>
      <c r="R525" s="167"/>
      <c r="U525" s="134"/>
    </row>
    <row r="526" spans="1:21" ht="15" customHeight="1">
      <c r="A526" s="116" t="s">
        <v>871</v>
      </c>
      <c r="B526" s="117" t="s">
        <v>483</v>
      </c>
      <c r="C526" s="118" t="s">
        <v>669</v>
      </c>
      <c r="D526" s="201">
        <v>46000</v>
      </c>
      <c r="E526" s="431">
        <v>46867</v>
      </c>
      <c r="F526" s="751">
        <v>1333</v>
      </c>
      <c r="G526" s="270">
        <f t="shared" si="13"/>
        <v>2.844218746666098</v>
      </c>
      <c r="P526" s="69"/>
      <c r="R526" s="167"/>
      <c r="U526" s="134"/>
    </row>
    <row r="527" spans="1:21" ht="36.75" customHeight="1">
      <c r="A527" s="130" t="s">
        <v>476</v>
      </c>
      <c r="B527" s="127">
        <v>6172</v>
      </c>
      <c r="C527" s="128" t="s">
        <v>943</v>
      </c>
      <c r="D527" s="201">
        <v>3500</v>
      </c>
      <c r="E527" s="431">
        <v>3500</v>
      </c>
      <c r="F527" s="751">
        <v>0</v>
      </c>
      <c r="G527" s="270">
        <f t="shared" si="13"/>
        <v>0</v>
      </c>
      <c r="P527" s="69"/>
      <c r="R527" s="167"/>
      <c r="U527" s="134"/>
    </row>
    <row r="528" spans="1:21" ht="15" customHeight="1">
      <c r="A528" s="130" t="s">
        <v>476</v>
      </c>
      <c r="B528" s="127">
        <v>3639</v>
      </c>
      <c r="C528" s="128" t="s">
        <v>646</v>
      </c>
      <c r="D528" s="201">
        <v>0</v>
      </c>
      <c r="E528" s="431">
        <v>1485</v>
      </c>
      <c r="F528" s="751">
        <v>1485</v>
      </c>
      <c r="G528" s="270">
        <f t="shared" si="13"/>
        <v>100</v>
      </c>
      <c r="P528" s="69"/>
      <c r="R528" s="167"/>
      <c r="U528" s="134"/>
    </row>
    <row r="529" spans="1:21" ht="15" customHeight="1">
      <c r="A529" s="130" t="s">
        <v>476</v>
      </c>
      <c r="B529" s="127">
        <v>6172</v>
      </c>
      <c r="C529" s="590" t="s">
        <v>522</v>
      </c>
      <c r="D529" s="201">
        <v>0</v>
      </c>
      <c r="E529" s="431">
        <v>15671</v>
      </c>
      <c r="F529" s="751">
        <v>3629</v>
      </c>
      <c r="G529" s="270">
        <f t="shared" si="13"/>
        <v>23.15742454214792</v>
      </c>
      <c r="P529" s="69"/>
      <c r="R529" s="167"/>
      <c r="U529" s="134"/>
    </row>
    <row r="530" spans="1:256" s="28" customFormat="1" ht="13.5" customHeight="1">
      <c r="A530" s="180"/>
      <c r="B530" s="197"/>
      <c r="C530" s="196" t="s">
        <v>504</v>
      </c>
      <c r="D530" s="248">
        <f>SUM(D517:D529)</f>
        <v>445135</v>
      </c>
      <c r="E530" s="248">
        <f>SUM(E517:E529)</f>
        <v>528495</v>
      </c>
      <c r="F530" s="248">
        <f>SUM(F517:F529)</f>
        <v>49139</v>
      </c>
      <c r="G530" s="203">
        <f t="shared" si="13"/>
        <v>9.297911995383117</v>
      </c>
      <c r="O530" s="69"/>
      <c r="P530" s="15"/>
      <c r="Q530" s="15"/>
      <c r="R530" s="15"/>
      <c r="S530" s="15"/>
      <c r="T530" s="15"/>
      <c r="U530" s="15"/>
      <c r="V530" s="134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  <c r="IT530" s="15"/>
      <c r="IU530" s="15"/>
      <c r="IV530" s="15"/>
    </row>
    <row r="531" spans="1:256" s="28" customFormat="1" ht="13.5" customHeight="1">
      <c r="A531" s="165"/>
      <c r="B531" s="166"/>
      <c r="C531" s="386"/>
      <c r="D531" s="332"/>
      <c r="E531" s="333"/>
      <c r="F531" s="334"/>
      <c r="G531" s="335"/>
      <c r="O531" s="69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  <c r="IT531" s="15"/>
      <c r="IU531" s="15"/>
      <c r="IV531" s="15"/>
    </row>
    <row r="532" spans="1:256" s="28" customFormat="1" ht="14.25" customHeight="1">
      <c r="A532" s="189"/>
      <c r="B532" s="199"/>
      <c r="C532" s="198" t="s">
        <v>126</v>
      </c>
      <c r="D532" s="192">
        <f>D530</f>
        <v>445135</v>
      </c>
      <c r="E532" s="192">
        <f>E530</f>
        <v>528495</v>
      </c>
      <c r="F532" s="192">
        <f>F530</f>
        <v>49139</v>
      </c>
      <c r="G532" s="204">
        <f>F532/E532*100</f>
        <v>9.297911995383117</v>
      </c>
      <c r="H532" s="10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  <c r="BW532" s="69"/>
      <c r="BX532" s="69"/>
      <c r="BY532" s="69"/>
      <c r="BZ532" s="69"/>
      <c r="CA532" s="69"/>
      <c r="CB532" s="69"/>
      <c r="CC532" s="69"/>
      <c r="CD532" s="69"/>
      <c r="CE532" s="69"/>
      <c r="CF532" s="69"/>
      <c r="CG532" s="69"/>
      <c r="CH532" s="69"/>
      <c r="CI532" s="69"/>
      <c r="CJ532" s="69"/>
      <c r="CK532" s="69"/>
      <c r="CL532" s="69"/>
      <c r="CM532" s="69"/>
      <c r="CN532" s="69"/>
      <c r="CO532" s="69"/>
      <c r="CP532" s="69"/>
      <c r="CQ532" s="69"/>
      <c r="CR532" s="69"/>
      <c r="CS532" s="69"/>
      <c r="CT532" s="69"/>
      <c r="CU532" s="69"/>
      <c r="CV532" s="69"/>
      <c r="CW532" s="69"/>
      <c r="CX532" s="69"/>
      <c r="CY532" s="69"/>
      <c r="CZ532" s="69"/>
      <c r="DA532" s="69"/>
      <c r="DB532" s="69"/>
      <c r="DC532" s="69"/>
      <c r="DD532" s="69"/>
      <c r="DE532" s="69"/>
      <c r="DF532" s="69"/>
      <c r="DG532" s="69"/>
      <c r="DH532" s="69"/>
      <c r="DI532" s="69"/>
      <c r="DJ532" s="69"/>
      <c r="DK532" s="69"/>
      <c r="DL532" s="69"/>
      <c r="DM532" s="69"/>
      <c r="DN532" s="69"/>
      <c r="DO532" s="69"/>
      <c r="DP532" s="69"/>
      <c r="DQ532" s="69"/>
      <c r="DR532" s="69"/>
      <c r="DS532" s="69"/>
      <c r="DT532" s="69"/>
      <c r="DU532" s="69"/>
      <c r="DV532" s="69"/>
      <c r="DW532" s="69"/>
      <c r="DX532" s="69"/>
      <c r="DY532" s="69"/>
      <c r="DZ532" s="69"/>
      <c r="EA532" s="69"/>
      <c r="EB532" s="69"/>
      <c r="EC532" s="69"/>
      <c r="ED532" s="69"/>
      <c r="EE532" s="69"/>
      <c r="EF532" s="69"/>
      <c r="EG532" s="69"/>
      <c r="EH532" s="69"/>
      <c r="EI532" s="69"/>
      <c r="EJ532" s="69"/>
      <c r="EK532" s="69"/>
      <c r="EL532" s="69"/>
      <c r="EM532" s="69"/>
      <c r="EN532" s="69"/>
      <c r="EO532" s="69"/>
      <c r="EP532" s="69"/>
      <c r="EQ532" s="69"/>
      <c r="ER532" s="69"/>
      <c r="ES532" s="69"/>
      <c r="ET532" s="69"/>
      <c r="EU532" s="69"/>
      <c r="EV532" s="69"/>
      <c r="EW532" s="69"/>
      <c r="EX532" s="69"/>
      <c r="EY532" s="69"/>
      <c r="EZ532" s="69"/>
      <c r="FA532" s="69"/>
      <c r="FB532" s="69"/>
      <c r="FC532" s="69"/>
      <c r="FD532" s="69"/>
      <c r="FE532" s="69"/>
      <c r="FF532" s="69"/>
      <c r="FG532" s="69"/>
      <c r="FH532" s="69"/>
      <c r="FI532" s="69"/>
      <c r="FJ532" s="69"/>
      <c r="FK532" s="69"/>
      <c r="FL532" s="69"/>
      <c r="FM532" s="69"/>
      <c r="FN532" s="69"/>
      <c r="FO532" s="69"/>
      <c r="FP532" s="69"/>
      <c r="FQ532" s="69"/>
      <c r="FR532" s="69"/>
      <c r="FS532" s="69"/>
      <c r="FT532" s="69"/>
      <c r="FU532" s="69"/>
      <c r="FV532" s="69"/>
      <c r="FW532" s="69"/>
      <c r="FX532" s="69"/>
      <c r="FY532" s="69"/>
      <c r="FZ532" s="69"/>
      <c r="GA532" s="69"/>
      <c r="GB532" s="69"/>
      <c r="GC532" s="69"/>
      <c r="GD532" s="69"/>
      <c r="GE532" s="69"/>
      <c r="GF532" s="69"/>
      <c r="GG532" s="69"/>
      <c r="GH532" s="69"/>
      <c r="GI532" s="69"/>
      <c r="GJ532" s="69"/>
      <c r="GK532" s="69"/>
      <c r="GL532" s="69"/>
      <c r="GM532" s="69"/>
      <c r="GN532" s="69"/>
      <c r="GO532" s="69"/>
      <c r="GP532" s="69"/>
      <c r="GQ532" s="69"/>
      <c r="GR532" s="69"/>
      <c r="GS532" s="69"/>
      <c r="GT532" s="69"/>
      <c r="GU532" s="69"/>
      <c r="GV532" s="69"/>
      <c r="GW532" s="69"/>
      <c r="GX532" s="69"/>
      <c r="GY532" s="69"/>
      <c r="GZ532" s="69"/>
      <c r="HA532" s="69"/>
      <c r="HB532" s="69"/>
      <c r="HC532" s="69"/>
      <c r="HD532" s="69"/>
      <c r="HE532" s="69"/>
      <c r="HF532" s="69"/>
      <c r="HG532" s="69"/>
      <c r="HH532" s="69"/>
      <c r="HI532" s="69"/>
      <c r="HJ532" s="69"/>
      <c r="HK532" s="69"/>
      <c r="HL532" s="69"/>
      <c r="HM532" s="69"/>
      <c r="HN532" s="69"/>
      <c r="HO532" s="69"/>
      <c r="HP532" s="69"/>
      <c r="HQ532" s="69"/>
      <c r="HR532" s="69"/>
      <c r="HS532" s="69"/>
      <c r="HT532" s="69"/>
      <c r="HU532" s="69"/>
      <c r="HV532" s="69"/>
      <c r="HW532" s="69"/>
      <c r="HX532" s="69"/>
      <c r="HY532" s="69"/>
      <c r="HZ532" s="69"/>
      <c r="IA532" s="69"/>
      <c r="IB532" s="69"/>
      <c r="IC532" s="69"/>
      <c r="ID532" s="69"/>
      <c r="IE532" s="69"/>
      <c r="IF532" s="69"/>
      <c r="IG532" s="69"/>
      <c r="IH532" s="69"/>
      <c r="II532" s="69"/>
      <c r="IJ532" s="69"/>
      <c r="IK532" s="69"/>
      <c r="IL532" s="69"/>
      <c r="IM532" s="69"/>
      <c r="IN532" s="69"/>
      <c r="IO532" s="69"/>
      <c r="IP532" s="69"/>
      <c r="IQ532" s="69"/>
      <c r="IR532" s="69"/>
      <c r="IS532" s="69"/>
      <c r="IT532" s="69"/>
      <c r="IU532" s="69"/>
      <c r="IV532" s="69"/>
    </row>
    <row r="533" spans="1:256" s="28" customFormat="1" ht="14.25" customHeight="1">
      <c r="A533" s="16"/>
      <c r="B533" s="59"/>
      <c r="C533" s="184"/>
      <c r="D533" s="185"/>
      <c r="E533" s="69"/>
      <c r="F533" s="187"/>
      <c r="G533" s="29"/>
      <c r="O533" s="69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  <c r="IT533" s="15"/>
      <c r="IU533" s="15"/>
      <c r="IV533" s="15"/>
    </row>
    <row r="534" spans="1:7" ht="15.75">
      <c r="A534" s="64" t="s">
        <v>153</v>
      </c>
      <c r="B534" s="28"/>
      <c r="C534" s="28"/>
      <c r="G534" s="15"/>
    </row>
    <row r="535" spans="1:7" ht="12.75">
      <c r="A535" s="16"/>
      <c r="B535" s="59"/>
      <c r="C535" s="184"/>
      <c r="G535" s="15"/>
    </row>
    <row r="536" spans="1:7" ht="14.25" customHeight="1">
      <c r="A536" s="66" t="s">
        <v>958</v>
      </c>
      <c r="B536" s="14"/>
      <c r="G536" s="15"/>
    </row>
    <row r="537" spans="1:4" ht="12.75">
      <c r="A537" s="58"/>
      <c r="B537" s="14"/>
      <c r="D537" s="15" t="s">
        <v>128</v>
      </c>
    </row>
    <row r="538" spans="1:16" ht="25.5" customHeight="1">
      <c r="A538" s="7" t="s">
        <v>865</v>
      </c>
      <c r="B538" s="7" t="s">
        <v>867</v>
      </c>
      <c r="C538" s="5" t="s">
        <v>868</v>
      </c>
      <c r="D538" s="44" t="s">
        <v>998</v>
      </c>
      <c r="E538" s="51" t="s">
        <v>999</v>
      </c>
      <c r="F538" s="5" t="s">
        <v>824</v>
      </c>
      <c r="G538" s="43" t="s">
        <v>1000</v>
      </c>
      <c r="P538" s="134"/>
    </row>
    <row r="539" spans="1:21" ht="39.75" customHeight="1">
      <c r="A539" s="289" t="s">
        <v>738</v>
      </c>
      <c r="B539" s="127">
        <v>3636</v>
      </c>
      <c r="C539" s="131" t="s">
        <v>659</v>
      </c>
      <c r="D539" s="157">
        <v>5565</v>
      </c>
      <c r="E539" s="157">
        <v>5614</v>
      </c>
      <c r="F539" s="268">
        <v>1250</v>
      </c>
      <c r="G539" s="159">
        <f>F539/E539*100</f>
        <v>22.265764161026006</v>
      </c>
      <c r="P539" s="134"/>
      <c r="U539" s="134"/>
    </row>
    <row r="540" spans="1:16" ht="25.5" customHeight="1">
      <c r="A540" s="130" t="s">
        <v>738</v>
      </c>
      <c r="B540" s="126">
        <v>6172</v>
      </c>
      <c r="C540" s="118" t="s">
        <v>658</v>
      </c>
      <c r="D540" s="157">
        <v>16917</v>
      </c>
      <c r="E540" s="157">
        <v>16917</v>
      </c>
      <c r="F540" s="268">
        <v>3852</v>
      </c>
      <c r="G540" s="159">
        <f>F540/E540*100</f>
        <v>22.769994679907786</v>
      </c>
      <c r="P540" s="134"/>
    </row>
    <row r="541" spans="1:20" ht="12.75">
      <c r="A541" s="180"/>
      <c r="B541" s="197"/>
      <c r="C541" s="196" t="s">
        <v>124</v>
      </c>
      <c r="D541" s="266">
        <f>SUM(D539:D540)</f>
        <v>22482</v>
      </c>
      <c r="E541" s="266">
        <f>SUM(E539:E540)</f>
        <v>22531</v>
      </c>
      <c r="F541" s="297">
        <f>SUM(F539:F540)</f>
        <v>5102</v>
      </c>
      <c r="G541" s="96">
        <f>F541/E541*100</f>
        <v>22.644356664151612</v>
      </c>
      <c r="T541" s="15" t="s">
        <v>1015</v>
      </c>
    </row>
    <row r="542" spans="1:7" ht="12.75">
      <c r="A542" s="16"/>
      <c r="B542" s="59"/>
      <c r="C542" s="184"/>
      <c r="D542" s="185"/>
      <c r="E542" s="186"/>
      <c r="F542" s="230"/>
      <c r="G542" s="29"/>
    </row>
    <row r="543" spans="1:7" ht="14.25" customHeight="1">
      <c r="A543" s="40" t="s">
        <v>961</v>
      </c>
      <c r="B543" s="19"/>
      <c r="C543" s="39"/>
      <c r="D543" s="49"/>
      <c r="E543" s="52"/>
      <c r="F543" s="46"/>
      <c r="G543" s="35"/>
    </row>
    <row r="544" spans="1:7" ht="12.75">
      <c r="A544" s="16"/>
      <c r="B544" s="19"/>
      <c r="C544" s="39"/>
      <c r="D544" s="49"/>
      <c r="E544" s="52"/>
      <c r="F544" s="46"/>
      <c r="G544" s="35"/>
    </row>
    <row r="545" spans="1:7" ht="26.25" customHeight="1">
      <c r="A545" s="7" t="s">
        <v>865</v>
      </c>
      <c r="B545" s="7" t="s">
        <v>867</v>
      </c>
      <c r="C545" s="5" t="s">
        <v>868</v>
      </c>
      <c r="D545" s="44" t="s">
        <v>998</v>
      </c>
      <c r="E545" s="51" t="s">
        <v>999</v>
      </c>
      <c r="F545" s="5" t="s">
        <v>824</v>
      </c>
      <c r="G545" s="43" t="s">
        <v>1000</v>
      </c>
    </row>
    <row r="546" spans="1:7" ht="50.25" customHeight="1">
      <c r="A546" s="130" t="s">
        <v>738</v>
      </c>
      <c r="B546" s="126">
        <v>3636</v>
      </c>
      <c r="C546" s="131" t="s">
        <v>660</v>
      </c>
      <c r="D546" s="157">
        <v>4500</v>
      </c>
      <c r="E546" s="157">
        <v>25600</v>
      </c>
      <c r="F546" s="268">
        <v>782</v>
      </c>
      <c r="G546" s="159">
        <f>F546/E546*100</f>
        <v>3.0546875</v>
      </c>
    </row>
    <row r="547" spans="1:7" ht="26.25" customHeight="1">
      <c r="A547" s="130" t="s">
        <v>738</v>
      </c>
      <c r="B547" s="126">
        <v>6172</v>
      </c>
      <c r="C547" s="118" t="s">
        <v>926</v>
      </c>
      <c r="D547" s="157">
        <v>5500</v>
      </c>
      <c r="E547" s="157">
        <v>6000</v>
      </c>
      <c r="F547" s="268">
        <v>1354</v>
      </c>
      <c r="G547" s="159">
        <f>F547/E547*100</f>
        <v>22.566666666666666</v>
      </c>
    </row>
    <row r="548" spans="1:7" ht="12.75">
      <c r="A548" s="180"/>
      <c r="B548" s="197"/>
      <c r="C548" s="250" t="s">
        <v>125</v>
      </c>
      <c r="D548" s="248">
        <f>SUM(D546:D547)</f>
        <v>10000</v>
      </c>
      <c r="E548" s="249">
        <f>SUM(E546:E547)</f>
        <v>31600</v>
      </c>
      <c r="F548" s="249">
        <f>SUM(F546:F547)</f>
        <v>2136</v>
      </c>
      <c r="G548" s="203">
        <f>F548/E548*100</f>
        <v>6.7594936708860756</v>
      </c>
    </row>
    <row r="549" spans="1:22" ht="12.75">
      <c r="A549" s="16"/>
      <c r="B549" s="59"/>
      <c r="C549" s="184"/>
      <c r="D549" s="185"/>
      <c r="E549" s="186"/>
      <c r="F549" s="230"/>
      <c r="G549" s="99"/>
      <c r="V549" s="374"/>
    </row>
    <row r="550" spans="1:256" s="13" customFormat="1" ht="12.75">
      <c r="A550" s="189"/>
      <c r="B550" s="199"/>
      <c r="C550" s="198" t="s">
        <v>126</v>
      </c>
      <c r="D550" s="190">
        <f>D541+D548</f>
        <v>32482</v>
      </c>
      <c r="E550" s="191">
        <f>E541+E548</f>
        <v>54131</v>
      </c>
      <c r="F550" s="192">
        <f>F541+F548</f>
        <v>7238</v>
      </c>
      <c r="G550" s="26">
        <f>F550/E550*100</f>
        <v>13.371266002844951</v>
      </c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  <c r="IT550" s="15"/>
      <c r="IU550" s="15"/>
      <c r="IV550" s="15"/>
    </row>
    <row r="551" spans="1:256" s="13" customFormat="1" ht="12.75">
      <c r="A551" s="15"/>
      <c r="B551" s="15"/>
      <c r="C551" s="15"/>
      <c r="D551" s="15"/>
      <c r="E551" s="15"/>
      <c r="F551" s="15"/>
      <c r="G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  <c r="IT551" s="15"/>
      <c r="IU551" s="15"/>
      <c r="IV551" s="15"/>
    </row>
    <row r="552" spans="1:256" s="28" customFormat="1" ht="17.25" customHeight="1">
      <c r="A552" s="64" t="s">
        <v>985</v>
      </c>
      <c r="D552" s="69"/>
      <c r="E552" s="69"/>
      <c r="F552" s="69"/>
      <c r="O552" s="69"/>
      <c r="P552" s="15"/>
      <c r="Q552" s="15"/>
      <c r="R552" s="134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  <c r="IT552" s="15"/>
      <c r="IU552" s="15"/>
      <c r="IV552" s="15"/>
    </row>
    <row r="553" ht="12.75">
      <c r="R553" s="134"/>
    </row>
    <row r="554" spans="1:7" ht="24.75" customHeight="1">
      <c r="A554" s="7" t="s">
        <v>865</v>
      </c>
      <c r="B554" s="7" t="s">
        <v>867</v>
      </c>
      <c r="C554" s="5" t="s">
        <v>868</v>
      </c>
      <c r="D554" s="44" t="s">
        <v>998</v>
      </c>
      <c r="E554" s="51" t="s">
        <v>999</v>
      </c>
      <c r="F554" s="5" t="s">
        <v>824</v>
      </c>
      <c r="G554" s="43" t="s">
        <v>1000</v>
      </c>
    </row>
    <row r="555" spans="1:7" ht="16.5" customHeight="1">
      <c r="A555" s="130" t="s">
        <v>731</v>
      </c>
      <c r="B555" s="127">
        <v>6409</v>
      </c>
      <c r="C555" s="128" t="s">
        <v>715</v>
      </c>
      <c r="D555" s="431">
        <v>100000</v>
      </c>
      <c r="E555" s="451">
        <v>76130.7</v>
      </c>
      <c r="F555" s="270" t="s">
        <v>123</v>
      </c>
      <c r="G555" s="270" t="s">
        <v>123</v>
      </c>
    </row>
    <row r="556" spans="1:7" ht="25.5">
      <c r="A556" s="130" t="s">
        <v>731</v>
      </c>
      <c r="B556" s="127">
        <v>6409</v>
      </c>
      <c r="C556" s="128" t="s">
        <v>716</v>
      </c>
      <c r="D556" s="431">
        <v>40000</v>
      </c>
      <c r="E556" s="451">
        <v>18595</v>
      </c>
      <c r="F556" s="270" t="s">
        <v>123</v>
      </c>
      <c r="G556" s="270" t="s">
        <v>123</v>
      </c>
    </row>
    <row r="557" spans="1:7" ht="25.5" customHeight="1">
      <c r="A557" s="130" t="s">
        <v>731</v>
      </c>
      <c r="B557" s="127">
        <v>6409</v>
      </c>
      <c r="C557" s="128" t="s">
        <v>717</v>
      </c>
      <c r="D557" s="431">
        <v>10000</v>
      </c>
      <c r="E557" s="451">
        <v>8245</v>
      </c>
      <c r="F557" s="270" t="s">
        <v>123</v>
      </c>
      <c r="G557" s="270" t="s">
        <v>123</v>
      </c>
    </row>
    <row r="558" spans="1:7" ht="12.75">
      <c r="A558" s="189"/>
      <c r="B558" s="199"/>
      <c r="C558" s="198" t="s">
        <v>126</v>
      </c>
      <c r="D558" s="190">
        <f>SUM(D555:D557)</f>
        <v>150000</v>
      </c>
      <c r="E558" s="191">
        <f>SUM(E555:E557)</f>
        <v>102970.7</v>
      </c>
      <c r="F558" s="192">
        <f>SUM(F555:F557)</f>
        <v>0</v>
      </c>
      <c r="G558" s="26">
        <f>F558/E558*100</f>
        <v>0</v>
      </c>
    </row>
    <row r="559" ht="12.75" customHeight="1"/>
    <row r="560" spans="1:3" ht="15.75">
      <c r="A560" s="64" t="s">
        <v>129</v>
      </c>
      <c r="B560" s="2"/>
      <c r="C560" s="2"/>
    </row>
    <row r="561" spans="1:19" ht="13.5" customHeight="1">
      <c r="A561" s="64"/>
      <c r="B561" s="2"/>
      <c r="C561" s="2"/>
      <c r="S561" s="134"/>
    </row>
    <row r="562" spans="1:7" ht="27" customHeight="1">
      <c r="A562" s="7" t="s">
        <v>865</v>
      </c>
      <c r="B562" s="7" t="s">
        <v>867</v>
      </c>
      <c r="C562" s="5" t="s">
        <v>868</v>
      </c>
      <c r="D562" s="44" t="s">
        <v>998</v>
      </c>
      <c r="E562" s="51" t="s">
        <v>999</v>
      </c>
      <c r="F562" s="5" t="s">
        <v>824</v>
      </c>
      <c r="G562" s="43" t="s">
        <v>1000</v>
      </c>
    </row>
    <row r="563" spans="1:7" ht="12.75">
      <c r="A563" s="130" t="s">
        <v>483</v>
      </c>
      <c r="B563" s="127">
        <v>6402</v>
      </c>
      <c r="C563" s="128" t="s">
        <v>965</v>
      </c>
      <c r="D563" s="157">
        <v>0</v>
      </c>
      <c r="E563" s="268">
        <v>0</v>
      </c>
      <c r="F563" s="275">
        <v>6578</v>
      </c>
      <c r="G563" s="159">
        <v>0</v>
      </c>
    </row>
    <row r="564" spans="1:7" ht="12.75">
      <c r="A564" s="479"/>
      <c r="B564" s="480"/>
      <c r="C564" s="481"/>
      <c r="D564" s="482"/>
      <c r="E564" s="374"/>
      <c r="F564" s="483"/>
      <c r="G564" s="387"/>
    </row>
    <row r="565" spans="1:7" ht="14.25" customHeight="1">
      <c r="A565" s="822" t="s">
        <v>862</v>
      </c>
      <c r="B565" s="823"/>
      <c r="C565" s="824"/>
      <c r="D565" s="191">
        <f>D19+D20</f>
        <v>7850604</v>
      </c>
      <c r="E565" s="191">
        <f>E19+E20</f>
        <v>8358928.7</v>
      </c>
      <c r="F565" s="191">
        <f>F19+F24</f>
        <v>3019268</v>
      </c>
      <c r="G565" s="278">
        <f>G19</f>
        <v>36.491101335544585</v>
      </c>
    </row>
    <row r="566" spans="1:7" ht="12.75" customHeight="1">
      <c r="A566" s="479"/>
      <c r="B566" s="480"/>
      <c r="C566" s="481"/>
      <c r="D566" s="482"/>
      <c r="E566" s="374"/>
      <c r="F566" s="483"/>
      <c r="G566" s="387"/>
    </row>
    <row r="567" spans="1:7" ht="15" customHeight="1">
      <c r="A567" s="64" t="s">
        <v>556</v>
      </c>
      <c r="B567" s="2"/>
      <c r="C567" s="2"/>
      <c r="D567" s="482"/>
      <c r="E567" s="374"/>
      <c r="F567" s="483"/>
      <c r="G567" s="387"/>
    </row>
    <row r="568" spans="1:7" ht="12" customHeight="1">
      <c r="A568" s="479"/>
      <c r="B568" s="480"/>
      <c r="C568" s="481"/>
      <c r="D568" s="482"/>
      <c r="E568" s="374"/>
      <c r="F568" s="483"/>
      <c r="G568" s="387"/>
    </row>
    <row r="569" spans="1:7" ht="27.75" customHeight="1">
      <c r="A569" s="832" t="s">
        <v>812</v>
      </c>
      <c r="B569" s="833"/>
      <c r="C569" s="834"/>
      <c r="D569" s="42" t="s">
        <v>998</v>
      </c>
      <c r="E569" s="51" t="s">
        <v>999</v>
      </c>
      <c r="F569" s="5" t="s">
        <v>824</v>
      </c>
      <c r="G569" s="43" t="s">
        <v>1000</v>
      </c>
    </row>
    <row r="570" spans="1:7" ht="26.25" customHeight="1">
      <c r="A570" s="826" t="s">
        <v>657</v>
      </c>
      <c r="B570" s="827"/>
      <c r="C570" s="828"/>
      <c r="D570" s="431">
        <v>1460</v>
      </c>
      <c r="E570" s="451">
        <v>1460</v>
      </c>
      <c r="F570" s="275">
        <v>1460</v>
      </c>
      <c r="G570" s="270">
        <f>F570/E570*100</f>
        <v>100</v>
      </c>
    </row>
    <row r="571" spans="1:7" ht="26.25" customHeight="1">
      <c r="A571" s="826" t="s">
        <v>680</v>
      </c>
      <c r="B571" s="827"/>
      <c r="C571" s="828"/>
      <c r="D571" s="431">
        <v>0</v>
      </c>
      <c r="E571" s="451">
        <v>250</v>
      </c>
      <c r="F571" s="275">
        <v>250</v>
      </c>
      <c r="G571" s="270">
        <f>F571/E571*100</f>
        <v>100</v>
      </c>
    </row>
    <row r="572" spans="1:7" ht="26.25" customHeight="1">
      <c r="A572" s="826" t="s">
        <v>681</v>
      </c>
      <c r="B572" s="827"/>
      <c r="C572" s="828"/>
      <c r="D572" s="431">
        <v>0</v>
      </c>
      <c r="E572" s="451">
        <v>2000</v>
      </c>
      <c r="F572" s="275">
        <v>2000</v>
      </c>
      <c r="G572" s="270">
        <f>F572/E572*100</f>
        <v>100</v>
      </c>
    </row>
    <row r="573" spans="1:21" ht="26.25" customHeight="1">
      <c r="A573" s="826" t="s">
        <v>682</v>
      </c>
      <c r="B573" s="827"/>
      <c r="C573" s="828"/>
      <c r="D573" s="431">
        <v>0</v>
      </c>
      <c r="E573" s="451">
        <v>85</v>
      </c>
      <c r="F573" s="275">
        <v>85</v>
      </c>
      <c r="G573" s="270">
        <f>F573/E573*100</f>
        <v>100</v>
      </c>
      <c r="U573" s="107"/>
    </row>
    <row r="574" spans="1:7" ht="20.25" customHeight="1">
      <c r="A574" s="829" t="s">
        <v>627</v>
      </c>
      <c r="B574" s="830"/>
      <c r="C574" s="831"/>
      <c r="D574" s="549">
        <f>SUM(D570:D573)</f>
        <v>1460</v>
      </c>
      <c r="E574" s="549">
        <f>SUM(E570:E573)</f>
        <v>3795</v>
      </c>
      <c r="F574" s="549">
        <f>SUM(F570:F573)</f>
        <v>3795</v>
      </c>
      <c r="G574" s="580">
        <f>F574/E574*100</f>
        <v>100</v>
      </c>
    </row>
    <row r="575" spans="1:7" ht="23.25" customHeight="1">
      <c r="A575" s="479"/>
      <c r="B575" s="480"/>
      <c r="C575" s="481"/>
      <c r="D575" s="482"/>
      <c r="E575" s="374"/>
      <c r="F575" s="483"/>
      <c r="G575" s="387"/>
    </row>
    <row r="576" spans="1:7" ht="12.75">
      <c r="A576" s="822" t="s">
        <v>550</v>
      </c>
      <c r="B576" s="823"/>
      <c r="C576" s="824"/>
      <c r="D576" s="191">
        <f>D565+D574</f>
        <v>7852064</v>
      </c>
      <c r="E576" s="191">
        <f>E565+E574</f>
        <v>8362723.7</v>
      </c>
      <c r="F576" s="191">
        <f>F565+F574</f>
        <v>3023063</v>
      </c>
      <c r="G576" s="26">
        <f>F576/E576*100</f>
        <v>36.14926318802091</v>
      </c>
    </row>
    <row r="580" ht="12.75">
      <c r="F580" s="135"/>
    </row>
  </sheetData>
  <mergeCells count="71">
    <mergeCell ref="A278:C278"/>
    <mergeCell ref="A318:C318"/>
    <mergeCell ref="A569:C569"/>
    <mergeCell ref="A341:D341"/>
    <mergeCell ref="A335:C335"/>
    <mergeCell ref="A325:E325"/>
    <mergeCell ref="A378:C378"/>
    <mergeCell ref="A493:G493"/>
    <mergeCell ref="A401:D401"/>
    <mergeCell ref="A379:C379"/>
    <mergeCell ref="A576:C576"/>
    <mergeCell ref="A444:C444"/>
    <mergeCell ref="A565:C565"/>
    <mergeCell ref="A570:C570"/>
    <mergeCell ref="A573:C573"/>
    <mergeCell ref="A574:C574"/>
    <mergeCell ref="A571:C571"/>
    <mergeCell ref="A572:C572"/>
    <mergeCell ref="A380:C380"/>
    <mergeCell ref="A425:C425"/>
    <mergeCell ref="A437:E437"/>
    <mergeCell ref="A426:C426"/>
    <mergeCell ref="A408:E408"/>
    <mergeCell ref="A8:C8"/>
    <mergeCell ref="A182:D182"/>
    <mergeCell ref="A194:G194"/>
    <mergeCell ref="A14:C14"/>
    <mergeCell ref="A13:C13"/>
    <mergeCell ref="A93:G93"/>
    <mergeCell ref="A70:C70"/>
    <mergeCell ref="A122:C122"/>
    <mergeCell ref="A91:C91"/>
    <mergeCell ref="A96:A107"/>
    <mergeCell ref="A1:G1"/>
    <mergeCell ref="A22:C22"/>
    <mergeCell ref="A26:C26"/>
    <mergeCell ref="A4:C4"/>
    <mergeCell ref="A5:C5"/>
    <mergeCell ref="A6:C6"/>
    <mergeCell ref="A7:C7"/>
    <mergeCell ref="A17:C17"/>
    <mergeCell ref="A11:C11"/>
    <mergeCell ref="A9:C9"/>
    <mergeCell ref="A10:C10"/>
    <mergeCell ref="A59:A69"/>
    <mergeCell ref="A20:C20"/>
    <mergeCell ref="A21:C21"/>
    <mergeCell ref="A23:C23"/>
    <mergeCell ref="A25:C25"/>
    <mergeCell ref="A30:B30"/>
    <mergeCell ref="A55:B55"/>
    <mergeCell ref="A15:C15"/>
    <mergeCell ref="A12:C12"/>
    <mergeCell ref="A211:E211"/>
    <mergeCell ref="A181:D181"/>
    <mergeCell ref="A180:D180"/>
    <mergeCell ref="A43:C43"/>
    <mergeCell ref="A179:D179"/>
    <mergeCell ref="A148:C148"/>
    <mergeCell ref="A160:C160"/>
    <mergeCell ref="A154:C154"/>
    <mergeCell ref="A178:D178"/>
    <mergeCell ref="A203:B203"/>
    <mergeCell ref="A16:C16"/>
    <mergeCell ref="A162:E162"/>
    <mergeCell ref="A92:G92"/>
    <mergeCell ref="A75:A90"/>
    <mergeCell ref="A108:C108"/>
    <mergeCell ref="A140:C140"/>
    <mergeCell ref="A146:C146"/>
    <mergeCell ref="A24:C24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80" r:id="rId1"/>
  <headerFooter alignWithMargins="0">
    <oddFooter>&amp;C&amp;P</oddFooter>
  </headerFooter>
  <rowBreaks count="11" manualBreakCount="11">
    <brk id="51" max="6" man="1"/>
    <brk id="108" max="6" man="1"/>
    <brk id="167" max="6" man="1"/>
    <brk id="216" max="6" man="1"/>
    <brk id="256" max="6" man="1"/>
    <brk id="301" max="6" man="1"/>
    <brk id="349" max="6" man="1"/>
    <brk id="406" max="6" man="1"/>
    <brk id="450" max="6" man="1"/>
    <brk id="491" max="6" man="1"/>
    <brk id="5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4"/>
  <sheetViews>
    <sheetView workbookViewId="0" topLeftCell="A1">
      <selection activeCell="B52" sqref="B52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38" t="s">
        <v>832</v>
      </c>
      <c r="B1" s="838"/>
      <c r="C1" s="838"/>
      <c r="D1" s="838"/>
      <c r="E1" s="838"/>
      <c r="F1" s="838"/>
    </row>
    <row r="2" spans="1:6" ht="15.75">
      <c r="A2" s="64"/>
      <c r="B2" s="28"/>
      <c r="C2" s="28"/>
      <c r="D2" s="28"/>
      <c r="F2" s="100" t="s">
        <v>993</v>
      </c>
    </row>
    <row r="3" spans="1:7" ht="25.5" customHeight="1">
      <c r="A3" s="101" t="s">
        <v>1018</v>
      </c>
      <c r="B3" s="101" t="s">
        <v>1019</v>
      </c>
      <c r="C3" s="88" t="s">
        <v>998</v>
      </c>
      <c r="D3" s="89" t="s">
        <v>999</v>
      </c>
      <c r="E3" s="5" t="s">
        <v>824</v>
      </c>
      <c r="F3" s="43" t="s">
        <v>149</v>
      </c>
      <c r="G3" t="s">
        <v>49</v>
      </c>
    </row>
    <row r="4" spans="1:8" s="28" customFormat="1" ht="12.75">
      <c r="A4" s="32">
        <v>5011</v>
      </c>
      <c r="B4" s="32" t="s">
        <v>14</v>
      </c>
      <c r="C4" s="27">
        <v>157216</v>
      </c>
      <c r="D4" s="27">
        <v>156561</v>
      </c>
      <c r="E4" s="221">
        <v>47399</v>
      </c>
      <c r="F4" s="33">
        <f>E4/D4*100</f>
        <v>30.275100440084056</v>
      </c>
      <c r="G4" s="13"/>
      <c r="H4" s="177"/>
    </row>
    <row r="5" spans="1:8" s="28" customFormat="1" ht="12.75">
      <c r="A5" s="32">
        <v>5021</v>
      </c>
      <c r="B5" s="32" t="s">
        <v>15</v>
      </c>
      <c r="C5" s="27">
        <v>550</v>
      </c>
      <c r="D5" s="27">
        <v>550</v>
      </c>
      <c r="E5" s="221">
        <v>143</v>
      </c>
      <c r="F5" s="33">
        <f aca="true" t="shared" si="0" ref="F5:F53">E5/D5*100</f>
        <v>26</v>
      </c>
      <c r="G5" s="13"/>
      <c r="H5" s="177"/>
    </row>
    <row r="6" spans="1:8" s="28" customFormat="1" ht="12.75">
      <c r="A6" s="32">
        <v>5031</v>
      </c>
      <c r="B6" s="32" t="s">
        <v>16</v>
      </c>
      <c r="C6" s="27">
        <v>40179</v>
      </c>
      <c r="D6" s="27">
        <v>40016</v>
      </c>
      <c r="E6" s="221">
        <v>12034</v>
      </c>
      <c r="F6" s="33">
        <f t="shared" si="0"/>
        <v>30.072970811675333</v>
      </c>
      <c r="G6" s="13"/>
      <c r="H6" s="177"/>
    </row>
    <row r="7" spans="1:8" s="28" customFormat="1" ht="12.75">
      <c r="A7" s="32">
        <v>5032</v>
      </c>
      <c r="B7" s="32" t="s">
        <v>17</v>
      </c>
      <c r="C7" s="27">
        <v>14464</v>
      </c>
      <c r="D7" s="27">
        <v>14406</v>
      </c>
      <c r="E7" s="221">
        <v>4361</v>
      </c>
      <c r="F7" s="33">
        <f t="shared" si="0"/>
        <v>30.272108843537417</v>
      </c>
      <c r="G7" s="13"/>
      <c r="H7" s="24"/>
    </row>
    <row r="8" spans="1:8" s="28" customFormat="1" ht="12.75">
      <c r="A8" s="32">
        <v>5038</v>
      </c>
      <c r="B8" s="32" t="s">
        <v>18</v>
      </c>
      <c r="C8" s="27">
        <v>675</v>
      </c>
      <c r="D8" s="27">
        <v>673</v>
      </c>
      <c r="E8" s="221">
        <v>157</v>
      </c>
      <c r="F8" s="33">
        <f t="shared" si="0"/>
        <v>23.328380386329865</v>
      </c>
      <c r="G8" s="13"/>
      <c r="H8" s="69"/>
    </row>
    <row r="9" spans="1:8" s="28" customFormat="1" ht="12.75">
      <c r="A9" s="32">
        <v>5041</v>
      </c>
      <c r="B9" s="32" t="s">
        <v>942</v>
      </c>
      <c r="C9" s="27">
        <v>0</v>
      </c>
      <c r="D9" s="27">
        <v>0</v>
      </c>
      <c r="E9" s="221">
        <v>10</v>
      </c>
      <c r="F9" s="33" t="s">
        <v>123</v>
      </c>
      <c r="G9" s="13"/>
      <c r="H9" s="69"/>
    </row>
    <row r="10" spans="1:8" ht="12.75">
      <c r="A10" s="111" t="s">
        <v>1027</v>
      </c>
      <c r="B10" s="111" t="s">
        <v>1029</v>
      </c>
      <c r="C10" s="95">
        <f>SUM(C4:C9)</f>
        <v>213084</v>
      </c>
      <c r="D10" s="95">
        <f>SUM(D4:D9)</f>
        <v>212206</v>
      </c>
      <c r="E10" s="95">
        <f>SUM(E4:E9)</f>
        <v>64104</v>
      </c>
      <c r="F10" s="107">
        <f t="shared" si="0"/>
        <v>30.208382420855205</v>
      </c>
      <c r="G10" s="110"/>
      <c r="H10" s="106"/>
    </row>
    <row r="11" spans="1:7" s="28" customFormat="1" ht="12.75">
      <c r="A11" s="22">
        <v>5132</v>
      </c>
      <c r="B11" s="22" t="s">
        <v>19</v>
      </c>
      <c r="C11" s="25">
        <v>50</v>
      </c>
      <c r="D11" s="25">
        <v>50</v>
      </c>
      <c r="E11" s="221">
        <v>15</v>
      </c>
      <c r="F11" s="33">
        <f t="shared" si="0"/>
        <v>30</v>
      </c>
      <c r="G11" s="13"/>
    </row>
    <row r="12" spans="1:7" s="28" customFormat="1" ht="12.75">
      <c r="A12" s="22">
        <v>5134</v>
      </c>
      <c r="B12" s="22" t="s">
        <v>20</v>
      </c>
      <c r="C12" s="25">
        <v>120</v>
      </c>
      <c r="D12" s="25">
        <v>120</v>
      </c>
      <c r="E12" s="221">
        <v>0</v>
      </c>
      <c r="F12" s="33">
        <f t="shared" si="0"/>
        <v>0</v>
      </c>
      <c r="G12" s="13"/>
    </row>
    <row r="13" spans="1:7" s="28" customFormat="1" ht="12.75">
      <c r="A13" s="22">
        <v>5136</v>
      </c>
      <c r="B13" s="22" t="s">
        <v>1030</v>
      </c>
      <c r="C13" s="25">
        <v>500</v>
      </c>
      <c r="D13" s="25">
        <v>500</v>
      </c>
      <c r="E13" s="221">
        <v>98</v>
      </c>
      <c r="F13" s="33">
        <f t="shared" si="0"/>
        <v>19.6</v>
      </c>
      <c r="G13" s="13"/>
    </row>
    <row r="14" spans="1:9" s="28" customFormat="1" ht="12.75">
      <c r="A14" s="22">
        <v>5137</v>
      </c>
      <c r="B14" s="22" t="s">
        <v>21</v>
      </c>
      <c r="C14" s="25">
        <v>1500</v>
      </c>
      <c r="D14" s="25">
        <v>1666</v>
      </c>
      <c r="E14" s="221">
        <v>306</v>
      </c>
      <c r="F14" s="33">
        <f t="shared" si="0"/>
        <v>18.367346938775512</v>
      </c>
      <c r="G14" s="13"/>
      <c r="I14" s="28" t="s">
        <v>1015</v>
      </c>
    </row>
    <row r="15" spans="1:7" s="28" customFormat="1" ht="12.75">
      <c r="A15" s="22">
        <v>5139</v>
      </c>
      <c r="B15" s="22" t="s">
        <v>22</v>
      </c>
      <c r="C15" s="25">
        <v>3500</v>
      </c>
      <c r="D15" s="25">
        <v>3500</v>
      </c>
      <c r="E15" s="221">
        <v>817</v>
      </c>
      <c r="F15" s="33">
        <f t="shared" si="0"/>
        <v>23.34285714285714</v>
      </c>
      <c r="G15" s="13"/>
    </row>
    <row r="16" spans="1:7" s="28" customFormat="1" ht="12.75">
      <c r="A16" s="22">
        <v>5142</v>
      </c>
      <c r="B16" s="22" t="s">
        <v>1033</v>
      </c>
      <c r="C16" s="25">
        <v>250</v>
      </c>
      <c r="D16" s="25">
        <v>250</v>
      </c>
      <c r="E16" s="221">
        <v>38</v>
      </c>
      <c r="F16" s="33">
        <f t="shared" si="0"/>
        <v>15.2</v>
      </c>
      <c r="G16" s="13"/>
    </row>
    <row r="17" spans="1:7" s="28" customFormat="1" ht="12.75">
      <c r="A17" s="32">
        <v>5151</v>
      </c>
      <c r="B17" s="32" t="s">
        <v>23</v>
      </c>
      <c r="C17" s="25">
        <v>750</v>
      </c>
      <c r="D17" s="25">
        <v>750</v>
      </c>
      <c r="E17" s="221">
        <v>281</v>
      </c>
      <c r="F17" s="33">
        <f t="shared" si="0"/>
        <v>37.46666666666666</v>
      </c>
      <c r="G17" s="13"/>
    </row>
    <row r="18" spans="1:7" s="28" customFormat="1" ht="12.75">
      <c r="A18" s="32">
        <v>5152</v>
      </c>
      <c r="B18" s="32" t="s">
        <v>24</v>
      </c>
      <c r="C18" s="25">
        <v>160</v>
      </c>
      <c r="D18" s="25">
        <v>160</v>
      </c>
      <c r="E18" s="221">
        <v>48</v>
      </c>
      <c r="F18" s="33">
        <f t="shared" si="0"/>
        <v>30</v>
      </c>
      <c r="G18" s="13"/>
    </row>
    <row r="19" spans="1:7" s="28" customFormat="1" ht="12.75">
      <c r="A19" s="32">
        <v>5153</v>
      </c>
      <c r="B19" s="32" t="s">
        <v>1034</v>
      </c>
      <c r="C19" s="25">
        <v>2200</v>
      </c>
      <c r="D19" s="25">
        <v>2200</v>
      </c>
      <c r="E19" s="221">
        <v>989</v>
      </c>
      <c r="F19" s="33">
        <f t="shared" si="0"/>
        <v>44.95454545454545</v>
      </c>
      <c r="G19" s="13"/>
    </row>
    <row r="20" spans="1:7" s="28" customFormat="1" ht="12.75">
      <c r="A20" s="32">
        <v>5154</v>
      </c>
      <c r="B20" s="32" t="s">
        <v>25</v>
      </c>
      <c r="C20" s="25">
        <v>4400</v>
      </c>
      <c r="D20" s="25">
        <v>4400</v>
      </c>
      <c r="E20" s="221">
        <v>1267</v>
      </c>
      <c r="F20" s="33">
        <f t="shared" si="0"/>
        <v>28.795454545454547</v>
      </c>
      <c r="G20" s="13"/>
    </row>
    <row r="21" spans="1:7" s="28" customFormat="1" ht="12.75">
      <c r="A21" s="32">
        <v>5156</v>
      </c>
      <c r="B21" s="32" t="s">
        <v>1035</v>
      </c>
      <c r="C21" s="25">
        <v>1900</v>
      </c>
      <c r="D21" s="25">
        <v>1900</v>
      </c>
      <c r="E21" s="221">
        <v>343</v>
      </c>
      <c r="F21" s="33">
        <f t="shared" si="0"/>
        <v>18.052631578947366</v>
      </c>
      <c r="G21" s="13"/>
    </row>
    <row r="22" spans="1:7" s="28" customFormat="1" ht="12.75">
      <c r="A22" s="32">
        <v>5161</v>
      </c>
      <c r="B22" s="32" t="s">
        <v>1036</v>
      </c>
      <c r="C22" s="25">
        <v>2600</v>
      </c>
      <c r="D22" s="25">
        <v>2600</v>
      </c>
      <c r="E22" s="221">
        <v>972</v>
      </c>
      <c r="F22" s="33">
        <f t="shared" si="0"/>
        <v>37.38461538461538</v>
      </c>
      <c r="G22" s="13"/>
    </row>
    <row r="23" spans="1:7" s="28" customFormat="1" ht="12.75">
      <c r="A23" s="32">
        <v>5162</v>
      </c>
      <c r="B23" s="32" t="s">
        <v>1037</v>
      </c>
      <c r="C23" s="25">
        <v>100</v>
      </c>
      <c r="D23" s="25">
        <v>100</v>
      </c>
      <c r="E23" s="221">
        <v>0</v>
      </c>
      <c r="F23" s="33">
        <f t="shared" si="0"/>
        <v>0</v>
      </c>
      <c r="G23" s="13"/>
    </row>
    <row r="24" spans="1:7" s="28" customFormat="1" ht="12.75">
      <c r="A24" s="22">
        <v>5163</v>
      </c>
      <c r="B24" s="22" t="s">
        <v>1038</v>
      </c>
      <c r="C24" s="25">
        <v>1650</v>
      </c>
      <c r="D24" s="25">
        <v>1650</v>
      </c>
      <c r="E24" s="221">
        <v>874</v>
      </c>
      <c r="F24" s="33">
        <f t="shared" si="0"/>
        <v>52.96969696969697</v>
      </c>
      <c r="G24" s="13"/>
    </row>
    <row r="25" spans="1:8" s="28" customFormat="1" ht="12.75">
      <c r="A25" s="22">
        <v>5164</v>
      </c>
      <c r="B25" s="22" t="s">
        <v>1039</v>
      </c>
      <c r="C25" s="25">
        <v>400</v>
      </c>
      <c r="D25" s="25">
        <v>1303</v>
      </c>
      <c r="E25" s="221">
        <v>418</v>
      </c>
      <c r="F25" s="33">
        <f t="shared" si="0"/>
        <v>32.079815809669995</v>
      </c>
      <c r="G25" s="13"/>
      <c r="H25" s="177"/>
    </row>
    <row r="26" spans="1:7" s="28" customFormat="1" ht="12.75">
      <c r="A26" s="22">
        <v>5166</v>
      </c>
      <c r="B26" s="22" t="s">
        <v>1040</v>
      </c>
      <c r="C26" s="25">
        <v>500</v>
      </c>
      <c r="D26" s="25">
        <v>500</v>
      </c>
      <c r="E26" s="221">
        <v>163</v>
      </c>
      <c r="F26" s="33">
        <f t="shared" si="0"/>
        <v>32.6</v>
      </c>
      <c r="G26" s="13"/>
    </row>
    <row r="27" spans="1:7" s="28" customFormat="1" ht="12.75">
      <c r="A27" s="22">
        <v>5167</v>
      </c>
      <c r="B27" s="22" t="s">
        <v>1041</v>
      </c>
      <c r="C27" s="25">
        <v>5060</v>
      </c>
      <c r="D27" s="25">
        <v>5060</v>
      </c>
      <c r="E27" s="221">
        <v>1026</v>
      </c>
      <c r="F27" s="33">
        <f t="shared" si="0"/>
        <v>20.276679841897234</v>
      </c>
      <c r="G27" s="13"/>
    </row>
    <row r="28" spans="1:7" s="28" customFormat="1" ht="12.75">
      <c r="A28" s="32">
        <v>5169</v>
      </c>
      <c r="B28" s="32" t="s">
        <v>1042</v>
      </c>
      <c r="C28" s="25">
        <v>9600</v>
      </c>
      <c r="D28" s="25">
        <v>9600</v>
      </c>
      <c r="E28" s="221">
        <v>3099</v>
      </c>
      <c r="F28" s="33">
        <f t="shared" si="0"/>
        <v>32.28125</v>
      </c>
      <c r="G28" s="13"/>
    </row>
    <row r="29" spans="1:7" s="28" customFormat="1" ht="12.75">
      <c r="A29" s="32">
        <v>5171</v>
      </c>
      <c r="B29" s="32" t="s">
        <v>1043</v>
      </c>
      <c r="C29" s="25">
        <v>1250</v>
      </c>
      <c r="D29" s="25">
        <v>1250</v>
      </c>
      <c r="E29" s="221">
        <v>342</v>
      </c>
      <c r="F29" s="33">
        <f t="shared" si="0"/>
        <v>27.36</v>
      </c>
      <c r="G29" s="13"/>
    </row>
    <row r="30" spans="1:7" s="28" customFormat="1" ht="12.75">
      <c r="A30" s="22">
        <v>5173</v>
      </c>
      <c r="B30" s="22" t="s">
        <v>119</v>
      </c>
      <c r="C30" s="25">
        <v>5500</v>
      </c>
      <c r="D30" s="25">
        <v>5500</v>
      </c>
      <c r="E30" s="221">
        <v>1232</v>
      </c>
      <c r="F30" s="33">
        <f t="shared" si="0"/>
        <v>22.400000000000002</v>
      </c>
      <c r="G30" s="13"/>
    </row>
    <row r="31" spans="1:7" s="28" customFormat="1" ht="12.75">
      <c r="A31" s="22">
        <v>5175</v>
      </c>
      <c r="B31" s="22" t="s">
        <v>1045</v>
      </c>
      <c r="C31" s="25">
        <v>550</v>
      </c>
      <c r="D31" s="25">
        <v>550</v>
      </c>
      <c r="E31" s="221">
        <v>191</v>
      </c>
      <c r="F31" s="33">
        <f t="shared" si="0"/>
        <v>34.72727272727273</v>
      </c>
      <c r="G31" s="13"/>
    </row>
    <row r="32" spans="1:7" s="28" customFormat="1" ht="12.75">
      <c r="A32" s="22">
        <v>5176</v>
      </c>
      <c r="B32" s="22" t="s">
        <v>1046</v>
      </c>
      <c r="C32" s="25">
        <v>200</v>
      </c>
      <c r="D32" s="25">
        <v>200</v>
      </c>
      <c r="E32" s="221">
        <v>58</v>
      </c>
      <c r="F32" s="33">
        <f t="shared" si="0"/>
        <v>28.999999999999996</v>
      </c>
      <c r="G32" s="13"/>
    </row>
    <row r="33" spans="1:10" s="28" customFormat="1" ht="12.75">
      <c r="A33" s="22">
        <v>5179</v>
      </c>
      <c r="B33" s="22" t="s">
        <v>1048</v>
      </c>
      <c r="C33" s="25">
        <v>3500</v>
      </c>
      <c r="D33" s="25">
        <v>3500</v>
      </c>
      <c r="E33" s="221">
        <v>898</v>
      </c>
      <c r="F33" s="33">
        <f t="shared" si="0"/>
        <v>25.657142857142855</v>
      </c>
      <c r="G33" s="13"/>
      <c r="H33" s="63"/>
      <c r="J33" s="170"/>
    </row>
    <row r="34" spans="1:10" s="28" customFormat="1" ht="12.75">
      <c r="A34" s="22">
        <v>5192</v>
      </c>
      <c r="B34" s="22" t="s">
        <v>147</v>
      </c>
      <c r="C34" s="25">
        <v>250</v>
      </c>
      <c r="D34" s="25">
        <v>250</v>
      </c>
      <c r="E34" s="221">
        <v>78</v>
      </c>
      <c r="F34" s="33">
        <f t="shared" si="0"/>
        <v>31.2</v>
      </c>
      <c r="G34" s="13"/>
      <c r="H34" s="63"/>
      <c r="J34" s="170"/>
    </row>
    <row r="35" spans="1:10" s="28" customFormat="1" ht="12.75">
      <c r="A35" s="22">
        <v>5195</v>
      </c>
      <c r="B35" s="22" t="s">
        <v>654</v>
      </c>
      <c r="C35" s="25">
        <v>0</v>
      </c>
      <c r="D35" s="25">
        <v>80</v>
      </c>
      <c r="E35" s="221">
        <v>0</v>
      </c>
      <c r="F35" s="33">
        <f t="shared" si="0"/>
        <v>0</v>
      </c>
      <c r="G35" s="13"/>
      <c r="H35" s="63"/>
      <c r="J35" s="170"/>
    </row>
    <row r="36" spans="1:7" ht="12.75">
      <c r="A36" s="94" t="s">
        <v>1050</v>
      </c>
      <c r="B36" s="98" t="s">
        <v>1051</v>
      </c>
      <c r="C36" s="95">
        <f>SUM(C11:C35)</f>
        <v>46490</v>
      </c>
      <c r="D36" s="95">
        <f>SUM(D11:D35)</f>
        <v>47639</v>
      </c>
      <c r="E36" s="95">
        <f>SUM(E11:E35)</f>
        <v>13553</v>
      </c>
      <c r="F36" s="96">
        <f t="shared" si="0"/>
        <v>28.44937970990155</v>
      </c>
      <c r="G36" s="13"/>
    </row>
    <row r="37" spans="1:7" s="28" customFormat="1" ht="12.75">
      <c r="A37" s="22">
        <v>5361</v>
      </c>
      <c r="B37" s="22" t="s">
        <v>1054</v>
      </c>
      <c r="C37" s="25">
        <v>50</v>
      </c>
      <c r="D37" s="25">
        <v>50</v>
      </c>
      <c r="E37" s="281">
        <v>17</v>
      </c>
      <c r="F37" s="33">
        <f t="shared" si="0"/>
        <v>34</v>
      </c>
      <c r="G37" s="13"/>
    </row>
    <row r="38" spans="1:7" s="28" customFormat="1" ht="12.75">
      <c r="A38" s="22">
        <v>5362</v>
      </c>
      <c r="B38" s="22" t="s">
        <v>1055</v>
      </c>
      <c r="C38" s="25">
        <v>80</v>
      </c>
      <c r="D38" s="25">
        <v>80</v>
      </c>
      <c r="E38" s="221">
        <v>10</v>
      </c>
      <c r="F38" s="33">
        <f>E38/D38*100</f>
        <v>12.5</v>
      </c>
      <c r="G38" s="13"/>
    </row>
    <row r="39" spans="1:7" s="28" customFormat="1" ht="12.75">
      <c r="A39" s="94" t="s">
        <v>1056</v>
      </c>
      <c r="B39" s="94" t="s">
        <v>26</v>
      </c>
      <c r="C39" s="95">
        <f>SUM(C37:C38)</f>
        <v>130</v>
      </c>
      <c r="D39" s="95">
        <f>SUM(D37:D38)</f>
        <v>130</v>
      </c>
      <c r="E39" s="269">
        <f>SUM(E37:E38)</f>
        <v>27</v>
      </c>
      <c r="F39" s="96">
        <f t="shared" si="0"/>
        <v>20.76923076923077</v>
      </c>
      <c r="G39" s="13"/>
    </row>
    <row r="40" spans="1:7" s="28" customFormat="1" ht="12.75">
      <c r="A40" s="32">
        <v>5424</v>
      </c>
      <c r="B40" s="32" t="s">
        <v>655</v>
      </c>
      <c r="C40" s="27">
        <v>2883</v>
      </c>
      <c r="D40" s="27">
        <v>2883</v>
      </c>
      <c r="E40" s="281">
        <v>162</v>
      </c>
      <c r="F40" s="33">
        <f>E40/D40*100</f>
        <v>5.6191467221644125</v>
      </c>
      <c r="G40" s="13"/>
    </row>
    <row r="41" spans="1:7" s="28" customFormat="1" ht="12.75">
      <c r="A41" s="94" t="s">
        <v>158</v>
      </c>
      <c r="B41" s="94" t="s">
        <v>159</v>
      </c>
      <c r="C41" s="95">
        <f>C40</f>
        <v>2883</v>
      </c>
      <c r="D41" s="95">
        <f>D40</f>
        <v>2883</v>
      </c>
      <c r="E41" s="269">
        <f>E40</f>
        <v>162</v>
      </c>
      <c r="F41" s="96">
        <f t="shared" si="0"/>
        <v>5.6191467221644125</v>
      </c>
      <c r="G41" s="13"/>
    </row>
    <row r="42" spans="1:7" s="28" customFormat="1" ht="12.75">
      <c r="A42" s="32">
        <v>5901</v>
      </c>
      <c r="B42" s="32" t="s">
        <v>1058</v>
      </c>
      <c r="C42" s="256">
        <v>2575</v>
      </c>
      <c r="D42" s="256">
        <v>3473</v>
      </c>
      <c r="E42" s="610">
        <v>0</v>
      </c>
      <c r="F42" s="33" t="s">
        <v>123</v>
      </c>
      <c r="G42" s="13"/>
    </row>
    <row r="43" spans="1:7" s="28" customFormat="1" ht="12.75">
      <c r="A43" s="32">
        <v>5909</v>
      </c>
      <c r="B43" s="32" t="s">
        <v>180</v>
      </c>
      <c r="C43" s="256">
        <v>0</v>
      </c>
      <c r="D43" s="256">
        <v>0</v>
      </c>
      <c r="E43" s="610">
        <v>-207</v>
      </c>
      <c r="F43" s="33" t="s">
        <v>123</v>
      </c>
      <c r="G43" s="13"/>
    </row>
    <row r="44" spans="1:12" s="28" customFormat="1" ht="12.75">
      <c r="A44" s="94" t="s">
        <v>1059</v>
      </c>
      <c r="B44" s="94" t="s">
        <v>1</v>
      </c>
      <c r="C44" s="54">
        <f>C42</f>
        <v>2575</v>
      </c>
      <c r="D44" s="54">
        <f>D42</f>
        <v>3473</v>
      </c>
      <c r="E44" s="608">
        <f>E42+E43</f>
        <v>-207</v>
      </c>
      <c r="F44" s="96" t="s">
        <v>123</v>
      </c>
      <c r="G44" s="13"/>
      <c r="L44" s="169"/>
    </row>
    <row r="45" spans="1:12" s="28" customFormat="1" ht="12.75">
      <c r="A45" s="243"/>
      <c r="B45" s="244"/>
      <c r="C45" s="54"/>
      <c r="D45" s="54"/>
      <c r="E45" s="608"/>
      <c r="F45" s="96"/>
      <c r="G45" s="13"/>
      <c r="L45" s="169"/>
    </row>
    <row r="46" spans="1:7" s="28" customFormat="1" ht="12.75">
      <c r="A46" s="764" t="s">
        <v>2</v>
      </c>
      <c r="B46" s="766"/>
      <c r="C46" s="95">
        <f>C10+C36+C39+C44+C41</f>
        <v>265162</v>
      </c>
      <c r="D46" s="95">
        <f>D10+D36+D39+D44+D41</f>
        <v>266331</v>
      </c>
      <c r="E46" s="269">
        <f>E10+E36+E39+E44+E41</f>
        <v>77639</v>
      </c>
      <c r="F46" s="96">
        <f>E46/D46*100</f>
        <v>29.151319223072043</v>
      </c>
      <c r="G46" s="13"/>
    </row>
    <row r="47" spans="1:7" s="28" customFormat="1" ht="12.75">
      <c r="A47" s="241"/>
      <c r="B47" s="242"/>
      <c r="C47" s="95"/>
      <c r="D47" s="95"/>
      <c r="E47" s="269"/>
      <c r="F47" s="96"/>
      <c r="G47" s="13"/>
    </row>
    <row r="48" spans="1:7" s="28" customFormat="1" ht="12" customHeight="1">
      <c r="A48" s="22">
        <v>6121</v>
      </c>
      <c r="B48" s="22" t="s">
        <v>27</v>
      </c>
      <c r="C48" s="25">
        <v>500</v>
      </c>
      <c r="D48" s="25">
        <v>500</v>
      </c>
      <c r="E48" s="221">
        <v>0</v>
      </c>
      <c r="F48" s="33">
        <f>E48/D48*100</f>
        <v>0</v>
      </c>
      <c r="G48" s="13"/>
    </row>
    <row r="49" spans="1:7" s="28" customFormat="1" ht="12" customHeight="1">
      <c r="A49" s="22">
        <v>6122</v>
      </c>
      <c r="B49" s="22" t="s">
        <v>475</v>
      </c>
      <c r="C49" s="25">
        <v>500</v>
      </c>
      <c r="D49" s="25">
        <v>500</v>
      </c>
      <c r="E49" s="221">
        <v>0</v>
      </c>
      <c r="F49" s="33">
        <f>E49/D49*100</f>
        <v>0</v>
      </c>
      <c r="G49" s="13"/>
    </row>
    <row r="50" spans="1:7" s="28" customFormat="1" ht="12.75">
      <c r="A50" s="22">
        <v>6123</v>
      </c>
      <c r="B50" s="22" t="s">
        <v>3</v>
      </c>
      <c r="C50" s="25">
        <v>2500</v>
      </c>
      <c r="D50" s="25">
        <v>2500</v>
      </c>
      <c r="E50" s="221">
        <v>2139</v>
      </c>
      <c r="F50" s="33">
        <f>E50/D50*100</f>
        <v>85.56</v>
      </c>
      <c r="G50" s="13"/>
    </row>
    <row r="51" spans="1:7" s="28" customFormat="1" ht="12.75">
      <c r="A51" s="94" t="s">
        <v>5</v>
      </c>
      <c r="B51" s="94" t="s">
        <v>6</v>
      </c>
      <c r="C51" s="95">
        <f>SUM(C48:C50)</f>
        <v>3500</v>
      </c>
      <c r="D51" s="95">
        <f>SUM(D48:D50)</f>
        <v>3500</v>
      </c>
      <c r="E51" s="95">
        <f>SUM(E48:E50)</f>
        <v>2139</v>
      </c>
      <c r="F51" s="96">
        <f t="shared" si="0"/>
        <v>61.11428571428571</v>
      </c>
      <c r="G51" s="13"/>
    </row>
    <row r="52" spans="1:7" s="28" customFormat="1" ht="12.75">
      <c r="A52" s="243"/>
      <c r="B52" s="244"/>
      <c r="C52" s="95"/>
      <c r="D52" s="95"/>
      <c r="E52" s="95"/>
      <c r="F52" s="96"/>
      <c r="G52" s="13"/>
    </row>
    <row r="53" spans="1:7" ht="12.75">
      <c r="A53" s="839" t="s">
        <v>7</v>
      </c>
      <c r="B53" s="840"/>
      <c r="C53" s="9">
        <f>C46+C51</f>
        <v>268662</v>
      </c>
      <c r="D53" s="9">
        <f>D46+D51</f>
        <v>269831</v>
      </c>
      <c r="E53" s="9">
        <f>E46+E51</f>
        <v>79778</v>
      </c>
      <c r="F53" s="26">
        <f t="shared" si="0"/>
        <v>29.56591347917771</v>
      </c>
      <c r="G53" s="13"/>
    </row>
    <row r="54" spans="1:8" ht="12.75">
      <c r="A54" s="102"/>
      <c r="B54" s="13"/>
      <c r="C54" s="24"/>
      <c r="D54" s="24"/>
      <c r="E54" s="24"/>
      <c r="F54" s="63"/>
      <c r="G54" s="13"/>
      <c r="H54" s="28"/>
    </row>
    <row r="55" spans="1:6" ht="25.5" customHeight="1">
      <c r="A55" s="767" t="s">
        <v>8</v>
      </c>
      <c r="B55" s="769"/>
      <c r="C55" s="88" t="s">
        <v>998</v>
      </c>
      <c r="D55" s="89" t="s">
        <v>999</v>
      </c>
      <c r="E55" s="5" t="s">
        <v>824</v>
      </c>
      <c r="F55" s="43" t="s">
        <v>149</v>
      </c>
    </row>
    <row r="56" spans="1:6" ht="12.75">
      <c r="A56" s="837" t="s">
        <v>9</v>
      </c>
      <c r="B56" s="837"/>
      <c r="C56" s="25">
        <f>SUM(C4:C8)</f>
        <v>213084</v>
      </c>
      <c r="D56" s="25">
        <f>SUM(D4:D8)</f>
        <v>212206</v>
      </c>
      <c r="E56" s="25">
        <f>SUM(E4:E9)</f>
        <v>64104</v>
      </c>
      <c r="F56" s="33">
        <f>E56/E60*100</f>
        <v>80.3529795181629</v>
      </c>
    </row>
    <row r="57" spans="1:6" ht="12.75">
      <c r="A57" s="809" t="s">
        <v>10</v>
      </c>
      <c r="B57" s="811"/>
      <c r="C57" s="25">
        <f>C36+C39+C44+C41-C58</f>
        <v>32568</v>
      </c>
      <c r="D57" s="25">
        <f>D36+D39+D44+D41-D58</f>
        <v>34615</v>
      </c>
      <c r="E57" s="25">
        <f>E36+E39+E44+E41-E58</f>
        <v>7401</v>
      </c>
      <c r="F57" s="33">
        <f>E57/E60*100</f>
        <v>9.276993657399284</v>
      </c>
    </row>
    <row r="58" spans="1:6" ht="12.75">
      <c r="A58" s="809" t="s">
        <v>11</v>
      </c>
      <c r="B58" s="811"/>
      <c r="C58" s="25">
        <f>C22+C23+C24+C26+C27+C28</f>
        <v>19510</v>
      </c>
      <c r="D58" s="25">
        <f>D22+D23+D24+D26+D27+D28</f>
        <v>19510</v>
      </c>
      <c r="E58" s="25">
        <f>E22+E23+E24+E26+E27+E28</f>
        <v>6134</v>
      </c>
      <c r="F58" s="33">
        <f>E58/E60*100</f>
        <v>7.688836521346737</v>
      </c>
    </row>
    <row r="59" spans="1:6" ht="12.75">
      <c r="A59" s="809" t="s">
        <v>12</v>
      </c>
      <c r="B59" s="811"/>
      <c r="C59" s="25">
        <f>C51</f>
        <v>3500</v>
      </c>
      <c r="D59" s="25">
        <f>D51</f>
        <v>3500</v>
      </c>
      <c r="E59" s="25">
        <f>E51</f>
        <v>2139</v>
      </c>
      <c r="F59" s="33">
        <f>E59/E60*100</f>
        <v>2.681190303091078</v>
      </c>
    </row>
    <row r="60" spans="1:7" ht="12.75">
      <c r="A60" s="764" t="s">
        <v>13</v>
      </c>
      <c r="B60" s="766"/>
      <c r="C60" s="95">
        <f>SUM(C56:C59)</f>
        <v>268662</v>
      </c>
      <c r="D60" s="269">
        <f>SUM(D56:D59)</f>
        <v>269831</v>
      </c>
      <c r="E60" s="95">
        <f>SUM(E56:E59)</f>
        <v>79778</v>
      </c>
      <c r="F60" s="96">
        <f>E60/D60*100</f>
        <v>29.56591347917771</v>
      </c>
      <c r="G60" s="28"/>
    </row>
    <row r="61" spans="1:7" ht="12.75">
      <c r="A61" s="20"/>
      <c r="B61" s="20"/>
      <c r="C61" s="18"/>
      <c r="D61" s="18"/>
      <c r="E61" s="18"/>
      <c r="F61" s="99"/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</sheetData>
  <mergeCells count="9">
    <mergeCell ref="A1:F1"/>
    <mergeCell ref="A59:B59"/>
    <mergeCell ref="A46:B46"/>
    <mergeCell ref="A53:B53"/>
    <mergeCell ref="A60:B60"/>
    <mergeCell ref="A55:B55"/>
    <mergeCell ref="A56:B56"/>
    <mergeCell ref="A57:B57"/>
    <mergeCell ref="A58:B58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0"/>
  <sheetViews>
    <sheetView workbookViewId="0" topLeftCell="A1">
      <selection activeCell="K19" sqref="K19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38" t="s">
        <v>833</v>
      </c>
      <c r="B1" s="838"/>
      <c r="C1" s="838"/>
      <c r="D1" s="838"/>
      <c r="E1" s="838"/>
      <c r="F1" s="838"/>
    </row>
    <row r="2" spans="1:6" ht="16.5">
      <c r="A2" s="85"/>
      <c r="F2" s="86" t="s">
        <v>993</v>
      </c>
    </row>
    <row r="3" spans="1:9" ht="26.25" customHeight="1">
      <c r="A3" s="87" t="s">
        <v>1018</v>
      </c>
      <c r="B3" s="87" t="s">
        <v>1019</v>
      </c>
      <c r="C3" s="88" t="s">
        <v>998</v>
      </c>
      <c r="D3" s="89" t="s">
        <v>999</v>
      </c>
      <c r="E3" s="68" t="s">
        <v>824</v>
      </c>
      <c r="F3" s="90" t="s">
        <v>1000</v>
      </c>
      <c r="G3" s="91" t="s">
        <v>50</v>
      </c>
      <c r="H3" s="92"/>
      <c r="I3" s="83"/>
    </row>
    <row r="4" spans="1:11" s="28" customFormat="1" ht="12.75">
      <c r="A4" s="516">
        <v>5021</v>
      </c>
      <c r="B4" s="22" t="s">
        <v>1020</v>
      </c>
      <c r="C4" s="27">
        <v>1160</v>
      </c>
      <c r="D4" s="27">
        <v>1680</v>
      </c>
      <c r="E4" s="221">
        <v>71</v>
      </c>
      <c r="F4" s="53">
        <f aca="true" t="shared" si="0" ref="F4:F51">E4/D4*100</f>
        <v>4.226190476190476</v>
      </c>
      <c r="G4" s="112"/>
      <c r="H4" s="112"/>
      <c r="I4" s="113"/>
      <c r="K4" s="114"/>
    </row>
    <row r="5" spans="1:11" s="28" customFormat="1" ht="12.75">
      <c r="A5" s="516">
        <v>5023</v>
      </c>
      <c r="B5" s="22" t="s">
        <v>1021</v>
      </c>
      <c r="C5" s="27">
        <v>11500</v>
      </c>
      <c r="D5" s="27">
        <v>11500</v>
      </c>
      <c r="E5" s="221">
        <v>3907</v>
      </c>
      <c r="F5" s="53">
        <f t="shared" si="0"/>
        <v>33.97391304347826</v>
      </c>
      <c r="G5" s="112"/>
      <c r="H5" s="112"/>
      <c r="I5" s="113"/>
      <c r="K5" s="114"/>
    </row>
    <row r="6" spans="1:11" s="28" customFormat="1" ht="12.75">
      <c r="A6" s="516">
        <v>5029</v>
      </c>
      <c r="B6" s="22" t="s">
        <v>1024</v>
      </c>
      <c r="C6" s="27">
        <v>500</v>
      </c>
      <c r="D6" s="27">
        <v>500</v>
      </c>
      <c r="E6" s="221">
        <v>31</v>
      </c>
      <c r="F6" s="53">
        <f t="shared" si="0"/>
        <v>6.2</v>
      </c>
      <c r="G6" s="112"/>
      <c r="H6" s="112"/>
      <c r="I6" s="113"/>
      <c r="K6" s="114"/>
    </row>
    <row r="7" spans="1:11" s="28" customFormat="1" ht="12.75">
      <c r="A7" s="516">
        <v>5031</v>
      </c>
      <c r="B7" s="22" t="s">
        <v>1025</v>
      </c>
      <c r="C7" s="27">
        <v>1794</v>
      </c>
      <c r="D7" s="27">
        <v>1924</v>
      </c>
      <c r="E7" s="221">
        <v>745</v>
      </c>
      <c r="F7" s="53">
        <f t="shared" si="0"/>
        <v>38.721413721413725</v>
      </c>
      <c r="G7" s="112"/>
      <c r="H7" s="112"/>
      <c r="I7" s="113"/>
      <c r="K7" s="114"/>
    </row>
    <row r="8" spans="1:11" s="28" customFormat="1" ht="12.75">
      <c r="A8" s="516">
        <v>5032</v>
      </c>
      <c r="B8" s="22" t="s">
        <v>1026</v>
      </c>
      <c r="C8" s="27">
        <v>621</v>
      </c>
      <c r="D8" s="27">
        <v>668</v>
      </c>
      <c r="E8" s="221">
        <v>345</v>
      </c>
      <c r="F8" s="53">
        <f t="shared" si="0"/>
        <v>51.646706586826355</v>
      </c>
      <c r="G8" s="112"/>
      <c r="H8" s="112"/>
      <c r="I8" s="113"/>
      <c r="K8" s="114"/>
    </row>
    <row r="9" spans="1:11" s="28" customFormat="1" ht="12.75">
      <c r="A9" s="516">
        <v>5038</v>
      </c>
      <c r="B9" s="22" t="s">
        <v>120</v>
      </c>
      <c r="C9" s="27">
        <v>30</v>
      </c>
      <c r="D9" s="27">
        <v>32</v>
      </c>
      <c r="E9" s="221">
        <v>0</v>
      </c>
      <c r="F9" s="53">
        <f t="shared" si="0"/>
        <v>0</v>
      </c>
      <c r="G9" s="112"/>
      <c r="H9" s="112"/>
      <c r="I9" s="113"/>
      <c r="K9" s="114"/>
    </row>
    <row r="10" spans="1:11" s="28" customFormat="1" ht="12.75">
      <c r="A10" s="516">
        <v>5039</v>
      </c>
      <c r="B10" s="22" t="s">
        <v>139</v>
      </c>
      <c r="C10" s="27">
        <v>175</v>
      </c>
      <c r="D10" s="27">
        <v>175</v>
      </c>
      <c r="E10" s="221">
        <v>5</v>
      </c>
      <c r="F10" s="53">
        <f t="shared" si="0"/>
        <v>2.857142857142857</v>
      </c>
      <c r="G10" s="112"/>
      <c r="H10" s="112"/>
      <c r="I10" s="113"/>
      <c r="K10" s="114" t="s">
        <v>1015</v>
      </c>
    </row>
    <row r="11" spans="1:11" s="28" customFormat="1" ht="12.75">
      <c r="A11" s="93" t="s">
        <v>780</v>
      </c>
      <c r="B11" s="94" t="s">
        <v>1029</v>
      </c>
      <c r="C11" s="95">
        <f>SUM(C4:C10)</f>
        <v>15780</v>
      </c>
      <c r="D11" s="95">
        <f>SUM(D4:D10)</f>
        <v>16479</v>
      </c>
      <c r="E11" s="269">
        <f>SUM(E4:E10)</f>
        <v>5104</v>
      </c>
      <c r="F11" s="96">
        <f t="shared" si="0"/>
        <v>30.97275320104375</v>
      </c>
      <c r="G11" s="112"/>
      <c r="H11" s="112"/>
      <c r="I11" s="113"/>
      <c r="K11" s="114"/>
    </row>
    <row r="12" spans="1:11" s="28" customFormat="1" ht="12.75">
      <c r="A12" s="516">
        <v>5136</v>
      </c>
      <c r="B12" s="22" t="s">
        <v>1030</v>
      </c>
      <c r="C12" s="27">
        <v>30</v>
      </c>
      <c r="D12" s="27">
        <v>30</v>
      </c>
      <c r="E12" s="221">
        <v>16</v>
      </c>
      <c r="F12" s="53">
        <f t="shared" si="0"/>
        <v>53.333333333333336</v>
      </c>
      <c r="G12" s="112"/>
      <c r="H12" s="115"/>
      <c r="I12" s="114"/>
      <c r="K12" s="114"/>
    </row>
    <row r="13" spans="1:11" s="28" customFormat="1" ht="12.75">
      <c r="A13" s="517">
        <v>5137</v>
      </c>
      <c r="B13" s="32" t="s">
        <v>1031</v>
      </c>
      <c r="C13" s="27">
        <v>400</v>
      </c>
      <c r="D13" s="27">
        <v>400</v>
      </c>
      <c r="E13" s="281">
        <v>45</v>
      </c>
      <c r="F13" s="53">
        <f t="shared" si="0"/>
        <v>11.25</v>
      </c>
      <c r="G13" s="112"/>
      <c r="H13" s="115"/>
      <c r="I13" s="114"/>
      <c r="K13" s="114"/>
    </row>
    <row r="14" spans="1:11" s="28" customFormat="1" ht="12.75">
      <c r="A14" s="516">
        <v>5139</v>
      </c>
      <c r="B14" s="22" t="s">
        <v>1032</v>
      </c>
      <c r="C14" s="27">
        <v>4000</v>
      </c>
      <c r="D14" s="27">
        <v>3700</v>
      </c>
      <c r="E14" s="221">
        <v>409</v>
      </c>
      <c r="F14" s="53">
        <f t="shared" si="0"/>
        <v>11.054054054054054</v>
      </c>
      <c r="G14" s="112"/>
      <c r="H14" s="115"/>
      <c r="I14" s="114"/>
      <c r="K14" s="114"/>
    </row>
    <row r="15" spans="1:11" s="28" customFormat="1" ht="12.75">
      <c r="A15" s="516">
        <v>5142</v>
      </c>
      <c r="B15" s="22" t="s">
        <v>1033</v>
      </c>
      <c r="C15" s="27">
        <v>5</v>
      </c>
      <c r="D15" s="27">
        <v>5</v>
      </c>
      <c r="E15" s="221">
        <v>0</v>
      </c>
      <c r="F15" s="53">
        <f t="shared" si="0"/>
        <v>0</v>
      </c>
      <c r="G15" s="112"/>
      <c r="H15" s="115"/>
      <c r="I15" s="114"/>
      <c r="K15" s="114"/>
    </row>
    <row r="16" spans="1:11" s="28" customFormat="1" ht="12.75">
      <c r="A16" s="516">
        <v>5153</v>
      </c>
      <c r="B16" s="22" t="s">
        <v>1034</v>
      </c>
      <c r="C16" s="27">
        <v>13</v>
      </c>
      <c r="D16" s="27">
        <v>13</v>
      </c>
      <c r="E16" s="221">
        <v>0</v>
      </c>
      <c r="F16" s="53">
        <f t="shared" si="0"/>
        <v>0</v>
      </c>
      <c r="G16" s="112"/>
      <c r="H16" s="115"/>
      <c r="I16" s="114"/>
      <c r="K16" s="114"/>
    </row>
    <row r="17" spans="1:11" s="28" customFormat="1" ht="12.75">
      <c r="A17" s="516">
        <v>5156</v>
      </c>
      <c r="B17" s="22" t="s">
        <v>1035</v>
      </c>
      <c r="C17" s="27">
        <v>800</v>
      </c>
      <c r="D17" s="27">
        <v>800</v>
      </c>
      <c r="E17" s="221">
        <v>112</v>
      </c>
      <c r="F17" s="53">
        <f t="shared" si="0"/>
        <v>14.000000000000002</v>
      </c>
      <c r="G17" s="112"/>
      <c r="H17" s="115"/>
      <c r="I17" s="114"/>
      <c r="K17" s="114"/>
    </row>
    <row r="18" spans="1:11" s="28" customFormat="1" ht="12.75">
      <c r="A18" s="516">
        <v>5161</v>
      </c>
      <c r="B18" s="22" t="s">
        <v>1036</v>
      </c>
      <c r="C18" s="27">
        <v>150</v>
      </c>
      <c r="D18" s="27">
        <v>150</v>
      </c>
      <c r="E18" s="221">
        <v>59</v>
      </c>
      <c r="F18" s="53">
        <f t="shared" si="0"/>
        <v>39.33333333333333</v>
      </c>
      <c r="G18" s="112"/>
      <c r="H18" s="112"/>
      <c r="I18" s="114"/>
      <c r="K18" s="114"/>
    </row>
    <row r="19" spans="1:11" s="28" customFormat="1" ht="12.75">
      <c r="A19" s="516">
        <v>5162</v>
      </c>
      <c r="B19" s="22" t="s">
        <v>1037</v>
      </c>
      <c r="C19" s="27">
        <v>450</v>
      </c>
      <c r="D19" s="27">
        <v>468</v>
      </c>
      <c r="E19" s="221">
        <v>69</v>
      </c>
      <c r="F19" s="53">
        <f t="shared" si="0"/>
        <v>14.743589743589745</v>
      </c>
      <c r="G19" s="112"/>
      <c r="H19" s="115"/>
      <c r="I19" s="114"/>
      <c r="K19" s="114"/>
    </row>
    <row r="20" spans="1:11" s="28" customFormat="1" ht="12.75">
      <c r="A20" s="516">
        <v>5163</v>
      </c>
      <c r="B20" s="22" t="s">
        <v>1038</v>
      </c>
      <c r="C20" s="27">
        <v>20</v>
      </c>
      <c r="D20" s="27">
        <v>20</v>
      </c>
      <c r="E20" s="221">
        <v>1</v>
      </c>
      <c r="F20" s="53">
        <f t="shared" si="0"/>
        <v>5</v>
      </c>
      <c r="G20" s="112"/>
      <c r="H20" s="115"/>
      <c r="I20" s="114"/>
      <c r="K20" s="114"/>
    </row>
    <row r="21" spans="1:11" s="28" customFormat="1" ht="12.75">
      <c r="A21" s="516">
        <v>5164</v>
      </c>
      <c r="B21" s="22" t="s">
        <v>1039</v>
      </c>
      <c r="C21" s="27">
        <v>100</v>
      </c>
      <c r="D21" s="27">
        <v>100</v>
      </c>
      <c r="E21" s="221">
        <v>43</v>
      </c>
      <c r="F21" s="53">
        <f t="shared" si="0"/>
        <v>43</v>
      </c>
      <c r="G21" s="112"/>
      <c r="H21" s="115"/>
      <c r="I21" s="114"/>
      <c r="K21" s="114"/>
    </row>
    <row r="22" spans="1:11" s="28" customFormat="1" ht="12.75">
      <c r="A22" s="516">
        <v>5166</v>
      </c>
      <c r="B22" s="22" t="s">
        <v>1040</v>
      </c>
      <c r="C22" s="27">
        <v>100</v>
      </c>
      <c r="D22" s="27">
        <v>100</v>
      </c>
      <c r="E22" s="221">
        <v>0</v>
      </c>
      <c r="F22" s="53">
        <f t="shared" si="0"/>
        <v>0</v>
      </c>
      <c r="G22" s="112"/>
      <c r="H22" s="115"/>
      <c r="I22" s="114"/>
      <c r="K22" s="114"/>
    </row>
    <row r="23" spans="1:11" s="28" customFormat="1" ht="12.75">
      <c r="A23" s="516">
        <v>5167</v>
      </c>
      <c r="B23" s="22" t="s">
        <v>1041</v>
      </c>
      <c r="C23" s="27">
        <v>500</v>
      </c>
      <c r="D23" s="27">
        <v>500</v>
      </c>
      <c r="E23" s="221">
        <v>32</v>
      </c>
      <c r="F23" s="53">
        <f t="shared" si="0"/>
        <v>6.4</v>
      </c>
      <c r="G23" s="112"/>
      <c r="H23" s="115"/>
      <c r="I23" s="114"/>
      <c r="K23" s="114"/>
    </row>
    <row r="24" spans="1:11" s="28" customFormat="1" ht="12.75">
      <c r="A24" s="516">
        <v>5169</v>
      </c>
      <c r="B24" s="22" t="s">
        <v>1042</v>
      </c>
      <c r="C24" s="27">
        <v>9600</v>
      </c>
      <c r="D24" s="27">
        <v>9600</v>
      </c>
      <c r="E24" s="221">
        <v>1778</v>
      </c>
      <c r="F24" s="53">
        <f t="shared" si="0"/>
        <v>18.520833333333332</v>
      </c>
      <c r="G24" s="112"/>
      <c r="H24" s="115"/>
      <c r="I24" s="114"/>
      <c r="K24" s="114"/>
    </row>
    <row r="25" spans="1:11" s="28" customFormat="1" ht="12.75">
      <c r="A25" s="516">
        <v>5171</v>
      </c>
      <c r="B25" s="22" t="s">
        <v>1043</v>
      </c>
      <c r="C25" s="27">
        <v>600</v>
      </c>
      <c r="D25" s="27">
        <v>600</v>
      </c>
      <c r="E25" s="221">
        <v>55</v>
      </c>
      <c r="F25" s="53">
        <f t="shared" si="0"/>
        <v>9.166666666666666</v>
      </c>
      <c r="G25" s="112"/>
      <c r="H25" s="115"/>
      <c r="I25" s="114"/>
      <c r="K25" s="114"/>
    </row>
    <row r="26" spans="1:11" s="28" customFormat="1" ht="12.75">
      <c r="A26" s="516">
        <v>5172</v>
      </c>
      <c r="B26" s="22" t="s">
        <v>1044</v>
      </c>
      <c r="C26" s="27">
        <v>10</v>
      </c>
      <c r="D26" s="27">
        <v>10</v>
      </c>
      <c r="E26" s="221">
        <v>0</v>
      </c>
      <c r="F26" s="53">
        <f t="shared" si="0"/>
        <v>0</v>
      </c>
      <c r="G26" s="112"/>
      <c r="H26" s="115"/>
      <c r="I26" s="114"/>
      <c r="K26" s="114"/>
    </row>
    <row r="27" spans="1:11" s="28" customFormat="1" ht="12.75">
      <c r="A27" s="516">
        <v>5173</v>
      </c>
      <c r="B27" s="22" t="s">
        <v>121</v>
      </c>
      <c r="C27" s="27">
        <v>600</v>
      </c>
      <c r="D27" s="27">
        <v>624</v>
      </c>
      <c r="E27" s="221">
        <v>199</v>
      </c>
      <c r="F27" s="53">
        <f t="shared" si="0"/>
        <v>31.89102564102564</v>
      </c>
      <c r="G27" s="112"/>
      <c r="H27" s="115"/>
      <c r="I27" s="114"/>
      <c r="K27" s="114"/>
    </row>
    <row r="28" spans="1:11" s="28" customFormat="1" ht="13.5" customHeight="1">
      <c r="A28" s="516">
        <v>5175</v>
      </c>
      <c r="B28" s="22" t="s">
        <v>1045</v>
      </c>
      <c r="C28" s="27">
        <v>1600</v>
      </c>
      <c r="D28" s="27">
        <v>1900</v>
      </c>
      <c r="E28" s="221">
        <v>835</v>
      </c>
      <c r="F28" s="53">
        <f t="shared" si="0"/>
        <v>43.94736842105263</v>
      </c>
      <c r="G28" s="112"/>
      <c r="H28" s="115"/>
      <c r="I28" s="114"/>
      <c r="K28" s="114"/>
    </row>
    <row r="29" spans="1:11" s="28" customFormat="1" ht="13.5" customHeight="1">
      <c r="A29" s="516">
        <v>5176</v>
      </c>
      <c r="B29" s="22" t="s">
        <v>1046</v>
      </c>
      <c r="C29" s="27">
        <v>25</v>
      </c>
      <c r="D29" s="27">
        <v>25</v>
      </c>
      <c r="E29" s="221">
        <v>4</v>
      </c>
      <c r="F29" s="53">
        <f t="shared" si="0"/>
        <v>16</v>
      </c>
      <c r="G29" s="112"/>
      <c r="H29" s="115"/>
      <c r="I29" s="114"/>
      <c r="K29" s="114"/>
    </row>
    <row r="30" spans="1:11" s="28" customFormat="1" ht="12.75">
      <c r="A30" s="516">
        <v>5178</v>
      </c>
      <c r="B30" s="22" t="s">
        <v>1047</v>
      </c>
      <c r="C30" s="27">
        <v>250</v>
      </c>
      <c r="D30" s="27">
        <v>250</v>
      </c>
      <c r="E30" s="221">
        <v>68</v>
      </c>
      <c r="F30" s="53">
        <f t="shared" si="0"/>
        <v>27.200000000000003</v>
      </c>
      <c r="G30" s="112"/>
      <c r="H30" s="115"/>
      <c r="I30" s="114"/>
      <c r="K30" s="114"/>
    </row>
    <row r="31" spans="1:11" s="28" customFormat="1" ht="12.75">
      <c r="A31" s="516">
        <v>5179</v>
      </c>
      <c r="B31" s="22" t="s">
        <v>1048</v>
      </c>
      <c r="C31" s="27">
        <v>700</v>
      </c>
      <c r="D31" s="27">
        <v>700</v>
      </c>
      <c r="E31" s="221">
        <v>242</v>
      </c>
      <c r="F31" s="53">
        <f t="shared" si="0"/>
        <v>34.57142857142857</v>
      </c>
      <c r="G31" s="112"/>
      <c r="H31" s="115"/>
      <c r="I31" s="114"/>
      <c r="K31" s="114"/>
    </row>
    <row r="32" spans="1:11" s="28" customFormat="1" ht="12.75">
      <c r="A32" s="516">
        <v>5194</v>
      </c>
      <c r="B32" s="22" t="s">
        <v>1049</v>
      </c>
      <c r="C32" s="27">
        <v>500</v>
      </c>
      <c r="D32" s="27">
        <v>500</v>
      </c>
      <c r="E32" s="221">
        <v>21</v>
      </c>
      <c r="F32" s="53">
        <f t="shared" si="0"/>
        <v>4.2</v>
      </c>
      <c r="G32" s="112"/>
      <c r="H32" s="115"/>
      <c r="I32" s="114"/>
      <c r="K32" s="114"/>
    </row>
    <row r="33" spans="1:11" s="28" customFormat="1" ht="12.75">
      <c r="A33" s="93" t="s">
        <v>1050</v>
      </c>
      <c r="B33" s="94" t="s">
        <v>1051</v>
      </c>
      <c r="C33" s="95">
        <f>SUM(C12:C32)</f>
        <v>20453</v>
      </c>
      <c r="D33" s="95">
        <f>SUM(D12:D32)</f>
        <v>20495</v>
      </c>
      <c r="E33" s="269">
        <f>SUM(E12:E32)</f>
        <v>3988</v>
      </c>
      <c r="F33" s="96">
        <f t="shared" si="0"/>
        <v>19.45840448889973</v>
      </c>
      <c r="G33" s="112"/>
      <c r="H33" s="115"/>
      <c r="I33" s="114"/>
      <c r="K33" s="114"/>
    </row>
    <row r="34" spans="1:11" s="28" customFormat="1" ht="12.75">
      <c r="A34" s="516">
        <v>5222</v>
      </c>
      <c r="B34" s="32" t="s">
        <v>179</v>
      </c>
      <c r="C34" s="27">
        <v>0</v>
      </c>
      <c r="D34" s="27">
        <v>170</v>
      </c>
      <c r="E34" s="281">
        <v>170</v>
      </c>
      <c r="F34" s="53">
        <f t="shared" si="0"/>
        <v>100</v>
      </c>
      <c r="G34" s="112"/>
      <c r="H34" s="115"/>
      <c r="I34" s="114"/>
      <c r="K34" s="114"/>
    </row>
    <row r="35" spans="1:9" s="28" customFormat="1" ht="12.75">
      <c r="A35" s="516">
        <v>5229</v>
      </c>
      <c r="B35" s="22" t="s">
        <v>510</v>
      </c>
      <c r="C35" s="27">
        <v>700</v>
      </c>
      <c r="D35" s="27">
        <v>700</v>
      </c>
      <c r="E35" s="221">
        <v>700</v>
      </c>
      <c r="F35" s="53">
        <f t="shared" si="0"/>
        <v>100</v>
      </c>
      <c r="G35" s="112"/>
      <c r="H35" s="115"/>
      <c r="I35" s="114"/>
    </row>
    <row r="36" spans="1:9" s="28" customFormat="1" ht="12.75">
      <c r="A36" s="93" t="s">
        <v>1053</v>
      </c>
      <c r="B36" s="94" t="s">
        <v>528</v>
      </c>
      <c r="C36" s="183">
        <f>SUM(C35:C35)</f>
        <v>700</v>
      </c>
      <c r="D36" s="183">
        <f>SUM(D34:D35)</f>
        <v>870</v>
      </c>
      <c r="E36" s="211">
        <f>SUM(E34:E35)</f>
        <v>870</v>
      </c>
      <c r="F36" s="397">
        <f>E36/D36*100</f>
        <v>100</v>
      </c>
      <c r="G36" s="112"/>
      <c r="H36" s="115"/>
      <c r="I36" s="114"/>
    </row>
    <row r="37" spans="1:9" s="28" customFormat="1" ht="12.75">
      <c r="A37" s="516">
        <v>5361</v>
      </c>
      <c r="B37" s="22" t="s">
        <v>1054</v>
      </c>
      <c r="C37" s="27">
        <v>10</v>
      </c>
      <c r="D37" s="27">
        <v>10</v>
      </c>
      <c r="E37" s="281">
        <v>0</v>
      </c>
      <c r="F37" s="53">
        <f t="shared" si="0"/>
        <v>0</v>
      </c>
      <c r="G37" s="112"/>
      <c r="H37" s="115"/>
      <c r="I37" s="114"/>
    </row>
    <row r="38" spans="1:9" s="28" customFormat="1" ht="12.75">
      <c r="A38" s="516">
        <v>5362</v>
      </c>
      <c r="B38" s="22" t="s">
        <v>1055</v>
      </c>
      <c r="C38" s="27">
        <v>20</v>
      </c>
      <c r="D38" s="27">
        <v>20</v>
      </c>
      <c r="E38" s="221">
        <v>0</v>
      </c>
      <c r="F38" s="53">
        <f>E38/D38*100</f>
        <v>0</v>
      </c>
      <c r="G38" s="112"/>
      <c r="H38" s="115"/>
      <c r="I38" s="114"/>
    </row>
    <row r="39" spans="1:9" s="28" customFormat="1" ht="12.75">
      <c r="A39" s="93" t="s">
        <v>1056</v>
      </c>
      <c r="B39" s="94" t="s">
        <v>1057</v>
      </c>
      <c r="C39" s="95">
        <f>SUM(C37:C38)</f>
        <v>30</v>
      </c>
      <c r="D39" s="95">
        <f>SUM(D37:D38)</f>
        <v>30</v>
      </c>
      <c r="E39" s="269">
        <f>SUM(E37:E38)</f>
        <v>0</v>
      </c>
      <c r="F39" s="397">
        <f>E39/D39*100</f>
        <v>0</v>
      </c>
      <c r="G39" s="112"/>
      <c r="H39" s="115"/>
      <c r="I39" s="114"/>
    </row>
    <row r="40" spans="1:9" s="28" customFormat="1" ht="12.75">
      <c r="A40" s="516">
        <v>5492</v>
      </c>
      <c r="B40" s="22" t="s">
        <v>140</v>
      </c>
      <c r="C40" s="27">
        <v>20</v>
      </c>
      <c r="D40" s="27">
        <v>20</v>
      </c>
      <c r="E40" s="281">
        <v>10</v>
      </c>
      <c r="F40" s="53">
        <f t="shared" si="0"/>
        <v>50</v>
      </c>
      <c r="G40" s="112"/>
      <c r="H40" s="115"/>
      <c r="I40" s="114"/>
    </row>
    <row r="41" spans="1:9" s="28" customFormat="1" ht="12.75">
      <c r="A41" s="94" t="s">
        <v>158</v>
      </c>
      <c r="B41" s="94" t="s">
        <v>159</v>
      </c>
      <c r="C41" s="95">
        <f>SUM(C40:C40)</f>
        <v>20</v>
      </c>
      <c r="D41" s="95">
        <f>SUM(D40:D40)</f>
        <v>20</v>
      </c>
      <c r="E41" s="269">
        <f>SUM(E40:E40)</f>
        <v>10</v>
      </c>
      <c r="F41" s="96">
        <f t="shared" si="0"/>
        <v>50</v>
      </c>
      <c r="G41" s="112"/>
      <c r="H41" s="115"/>
      <c r="I41" s="114"/>
    </row>
    <row r="42" spans="1:9" s="28" customFormat="1" ht="12.75">
      <c r="A42" s="517">
        <v>5901</v>
      </c>
      <c r="B42" s="32" t="s">
        <v>1058</v>
      </c>
      <c r="C42" s="256">
        <v>2000</v>
      </c>
      <c r="D42" s="256">
        <v>2000</v>
      </c>
      <c r="E42" s="607">
        <v>0</v>
      </c>
      <c r="F42" s="53" t="s">
        <v>123</v>
      </c>
      <c r="G42" s="112"/>
      <c r="H42" s="115"/>
      <c r="I42" s="114"/>
    </row>
    <row r="43" spans="1:9" s="28" customFormat="1" ht="12.75">
      <c r="A43" s="93" t="s">
        <v>1059</v>
      </c>
      <c r="B43" s="94" t="s">
        <v>1</v>
      </c>
      <c r="C43" s="54">
        <f>SUM(C42:C42)</f>
        <v>2000</v>
      </c>
      <c r="D43" s="54">
        <f>SUM(D42:D42)</f>
        <v>2000</v>
      </c>
      <c r="E43" s="608">
        <f>SUM(E42)</f>
        <v>0</v>
      </c>
      <c r="F43" s="96" t="s">
        <v>123</v>
      </c>
      <c r="G43" s="112"/>
      <c r="H43" s="115"/>
      <c r="I43" s="114"/>
    </row>
    <row r="44" spans="1:9" s="28" customFormat="1" ht="12.75">
      <c r="A44" s="93"/>
      <c r="B44" s="94"/>
      <c r="C44" s="95"/>
      <c r="D44" s="95"/>
      <c r="E44" s="221"/>
      <c r="F44" s="53"/>
      <c r="G44" s="112"/>
      <c r="H44" s="115"/>
      <c r="I44" s="114"/>
    </row>
    <row r="45" spans="1:9" s="28" customFormat="1" ht="12.75">
      <c r="A45" s="764" t="s">
        <v>2</v>
      </c>
      <c r="B45" s="766"/>
      <c r="C45" s="95">
        <f>C33+C39+C41+C43+C11+C36</f>
        <v>38983</v>
      </c>
      <c r="D45" s="95">
        <f>D33+D39+D41+D43+D11+D36</f>
        <v>39894</v>
      </c>
      <c r="E45" s="269">
        <f>E33+E39+E41+E43+E11+E36</f>
        <v>9972</v>
      </c>
      <c r="F45" s="96">
        <f t="shared" si="0"/>
        <v>24.996240036095653</v>
      </c>
      <c r="G45" s="112"/>
      <c r="H45" s="115"/>
      <c r="I45" s="114"/>
    </row>
    <row r="46" spans="1:9" s="28" customFormat="1" ht="12.75">
      <c r="A46" s="41"/>
      <c r="B46" s="22"/>
      <c r="C46" s="27"/>
      <c r="D46" s="22"/>
      <c r="E46" s="221"/>
      <c r="F46" s="53"/>
      <c r="G46" s="112"/>
      <c r="H46" s="115"/>
      <c r="I46" s="114"/>
    </row>
    <row r="47" spans="1:9" s="28" customFormat="1" ht="12.75">
      <c r="A47" s="516">
        <v>6123</v>
      </c>
      <c r="B47" s="22" t="s">
        <v>3</v>
      </c>
      <c r="C47" s="27">
        <v>1000</v>
      </c>
      <c r="D47" s="256">
        <v>1000</v>
      </c>
      <c r="E47" s="221">
        <v>0</v>
      </c>
      <c r="F47" s="53">
        <f t="shared" si="0"/>
        <v>0</v>
      </c>
      <c r="G47" s="112"/>
      <c r="H47" s="115"/>
      <c r="I47" s="114"/>
    </row>
    <row r="48" spans="1:9" s="28" customFormat="1" ht="12.75">
      <c r="A48" s="516">
        <v>6127</v>
      </c>
      <c r="B48" s="22" t="s">
        <v>4</v>
      </c>
      <c r="C48" s="27">
        <v>50</v>
      </c>
      <c r="D48" s="27">
        <v>50</v>
      </c>
      <c r="E48" s="609">
        <v>0</v>
      </c>
      <c r="F48" s="53">
        <v>0</v>
      </c>
      <c r="G48" s="112"/>
      <c r="H48" s="115"/>
      <c r="I48" s="114"/>
    </row>
    <row r="49" spans="1:9" s="28" customFormat="1" ht="12.75">
      <c r="A49" s="93" t="s">
        <v>5</v>
      </c>
      <c r="B49" s="94" t="s">
        <v>6</v>
      </c>
      <c r="C49" s="95">
        <f>SUM(C47:C48)</f>
        <v>1050</v>
      </c>
      <c r="D49" s="95">
        <f>SUM(D47:D48)</f>
        <v>1050</v>
      </c>
      <c r="E49" s="269">
        <f>SUM(E47:E48)</f>
        <v>0</v>
      </c>
      <c r="F49" s="96">
        <v>0</v>
      </c>
      <c r="G49" s="112"/>
      <c r="H49" s="115"/>
      <c r="I49" s="114"/>
    </row>
    <row r="50" spans="1:9" s="28" customFormat="1" ht="12.75">
      <c r="A50" s="93"/>
      <c r="B50" s="94"/>
      <c r="C50" s="95"/>
      <c r="D50" s="95"/>
      <c r="E50" s="95"/>
      <c r="F50" s="96"/>
      <c r="G50" s="112"/>
      <c r="H50" s="115"/>
      <c r="I50" s="114"/>
    </row>
    <row r="51" spans="1:8" ht="12.75">
      <c r="A51" s="839" t="s">
        <v>7</v>
      </c>
      <c r="B51" s="840"/>
      <c r="C51" s="9">
        <f>C45+C49</f>
        <v>40033</v>
      </c>
      <c r="D51" s="9">
        <f>D45+D49</f>
        <v>40944</v>
      </c>
      <c r="E51" s="9">
        <f>E45+E49</f>
        <v>9972</v>
      </c>
      <c r="F51" s="26">
        <f t="shared" si="0"/>
        <v>24.355216881594373</v>
      </c>
      <c r="G51" s="92"/>
      <c r="H51" s="97"/>
    </row>
    <row r="52" spans="1:8" ht="12.75">
      <c r="A52" s="20"/>
      <c r="B52" s="20"/>
      <c r="C52" s="18"/>
      <c r="D52" s="18"/>
      <c r="E52" s="18"/>
      <c r="F52" s="99"/>
      <c r="G52" s="92"/>
      <c r="H52" s="97"/>
    </row>
    <row r="53" spans="1:8" ht="12.75">
      <c r="A53" s="20"/>
      <c r="B53" s="20"/>
      <c r="C53" s="18"/>
      <c r="D53" s="18"/>
      <c r="E53" s="18"/>
      <c r="F53" s="99"/>
      <c r="G53" s="92"/>
      <c r="H53" s="97"/>
    </row>
    <row r="55" spans="1:6" ht="25.5" customHeight="1">
      <c r="A55" s="767" t="s">
        <v>8</v>
      </c>
      <c r="B55" s="769"/>
      <c r="C55" s="44" t="s">
        <v>998</v>
      </c>
      <c r="D55" s="6" t="s">
        <v>999</v>
      </c>
      <c r="E55" s="5" t="s">
        <v>824</v>
      </c>
      <c r="F55" s="43" t="s">
        <v>1000</v>
      </c>
    </row>
    <row r="56" spans="1:6" ht="12.75">
      <c r="A56" s="837" t="s">
        <v>9</v>
      </c>
      <c r="B56" s="837"/>
      <c r="C56" s="25">
        <f>C11</f>
        <v>15780</v>
      </c>
      <c r="D56" s="25">
        <f>D11</f>
        <v>16479</v>
      </c>
      <c r="E56" s="25">
        <f>E11</f>
        <v>5104</v>
      </c>
      <c r="F56" s="33">
        <f>E56/E60*100</f>
        <v>51.18331327717609</v>
      </c>
    </row>
    <row r="57" spans="1:6" ht="12.75">
      <c r="A57" s="809" t="s">
        <v>10</v>
      </c>
      <c r="B57" s="811"/>
      <c r="C57" s="25">
        <f>C33+C36+C41+C43+C39-C58</f>
        <v>12383</v>
      </c>
      <c r="D57" s="25">
        <f>D33+D36+D41+D43+D39-D58</f>
        <v>12577</v>
      </c>
      <c r="E57" s="25">
        <f>E33+E36+E41+E43+E39-E58</f>
        <v>2929</v>
      </c>
      <c r="F57" s="33">
        <f>E57/E60*100</f>
        <v>29.372242278379463</v>
      </c>
    </row>
    <row r="58" spans="1:6" ht="12.75">
      <c r="A58" s="809" t="s">
        <v>11</v>
      </c>
      <c r="B58" s="811"/>
      <c r="C58" s="25">
        <f>C18+C19+C20+C22+C23+C24</f>
        <v>10820</v>
      </c>
      <c r="D58" s="25">
        <f>D18+D19+D20+D22+D23+D24</f>
        <v>10838</v>
      </c>
      <c r="E58" s="25">
        <f>E18+E19+E20+E22+E23+E24</f>
        <v>1939</v>
      </c>
      <c r="F58" s="33">
        <f>E58/E60*100</f>
        <v>19.444444444444446</v>
      </c>
    </row>
    <row r="59" spans="1:6" ht="12.75">
      <c r="A59" s="809" t="s">
        <v>12</v>
      </c>
      <c r="B59" s="811"/>
      <c r="C59" s="25">
        <f>C49</f>
        <v>1050</v>
      </c>
      <c r="D59" s="25">
        <f>D49</f>
        <v>1050</v>
      </c>
      <c r="E59" s="25">
        <f>E49</f>
        <v>0</v>
      </c>
      <c r="F59" s="33">
        <f>E59/E60*100</f>
        <v>0</v>
      </c>
    </row>
    <row r="60" spans="1:6" ht="12.75">
      <c r="A60" s="764" t="s">
        <v>13</v>
      </c>
      <c r="B60" s="766"/>
      <c r="C60" s="95">
        <f>SUM(C56:C59)</f>
        <v>40033</v>
      </c>
      <c r="D60" s="269">
        <f>SUM(D56:D59)</f>
        <v>40944</v>
      </c>
      <c r="E60" s="95">
        <f>SUM(E56:E59)</f>
        <v>9972</v>
      </c>
      <c r="F60" s="96">
        <f>E60/D60*100</f>
        <v>24.355216881594373</v>
      </c>
    </row>
  </sheetData>
  <mergeCells count="9">
    <mergeCell ref="A1:F1"/>
    <mergeCell ref="A45:B45"/>
    <mergeCell ref="A51:B51"/>
    <mergeCell ref="A55:B55"/>
    <mergeCell ref="A60:B60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60"/>
  <sheetViews>
    <sheetView workbookViewId="0" topLeftCell="A1">
      <selection activeCell="I12" sqref="I12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2" t="s">
        <v>834</v>
      </c>
      <c r="B1" s="222"/>
      <c r="C1" s="222"/>
      <c r="D1" s="222"/>
      <c r="E1" s="222"/>
      <c r="F1" s="222"/>
      <c r="G1" s="222"/>
      <c r="H1" s="23"/>
      <c r="Q1" s="66"/>
      <c r="R1" s="66"/>
    </row>
    <row r="2" spans="1:18" ht="18">
      <c r="A2" s="222"/>
      <c r="B2" s="222"/>
      <c r="C2" s="222"/>
      <c r="D2" s="222"/>
      <c r="E2" s="222"/>
      <c r="F2" s="222"/>
      <c r="G2" s="222"/>
      <c r="H2" s="23"/>
      <c r="Q2" s="66"/>
      <c r="R2" s="66"/>
    </row>
    <row r="3" spans="1:18" ht="18">
      <c r="A3" s="222"/>
      <c r="B3" s="222"/>
      <c r="C3" s="222"/>
      <c r="D3" s="222"/>
      <c r="E3" s="222"/>
      <c r="F3" s="222"/>
      <c r="G3" s="222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512</v>
      </c>
      <c r="B5" s="1"/>
      <c r="D5" s="577">
        <v>1794313.27</v>
      </c>
      <c r="E5" s="2" t="s">
        <v>986</v>
      </c>
    </row>
    <row r="6" spans="1:5" ht="18" customHeight="1">
      <c r="A6" s="1"/>
      <c r="B6" s="1"/>
      <c r="D6" s="280"/>
      <c r="E6" s="2"/>
    </row>
    <row r="7" spans="1:2" ht="15.75">
      <c r="A7" s="1"/>
      <c r="B7" s="1"/>
    </row>
    <row r="8" spans="1:8" ht="15.75">
      <c r="A8" s="1" t="s">
        <v>987</v>
      </c>
      <c r="B8" s="1"/>
      <c r="H8" s="2"/>
    </row>
    <row r="9" spans="1:6" ht="25.5" customHeight="1">
      <c r="A9" s="68"/>
      <c r="B9" s="44" t="s">
        <v>998</v>
      </c>
      <c r="C9" s="6" t="s">
        <v>999</v>
      </c>
      <c r="D9" s="5" t="s">
        <v>824</v>
      </c>
      <c r="E9" s="43" t="s">
        <v>1000</v>
      </c>
      <c r="F9" t="s">
        <v>53</v>
      </c>
    </row>
    <row r="10" spans="1:7" ht="14.25" customHeight="1">
      <c r="A10" s="32" t="s">
        <v>144</v>
      </c>
      <c r="B10" s="27">
        <v>4717000</v>
      </c>
      <c r="C10" s="27">
        <v>4697000</v>
      </c>
      <c r="D10" s="27">
        <v>2338500</v>
      </c>
      <c r="E10" s="33">
        <f>D10/C10*100</f>
        <v>49.78709814775388</v>
      </c>
      <c r="G10" s="597"/>
    </row>
    <row r="11" spans="1:5" ht="14.25" customHeight="1">
      <c r="A11" s="32" t="s">
        <v>145</v>
      </c>
      <c r="B11" s="27">
        <v>267000</v>
      </c>
      <c r="C11" s="27">
        <v>267000</v>
      </c>
      <c r="D11" s="27">
        <v>133500</v>
      </c>
      <c r="E11" s="33">
        <f>D11/C11*100</f>
        <v>50</v>
      </c>
    </row>
    <row r="12" spans="1:5" ht="25.5" customHeight="1">
      <c r="A12" s="432" t="s">
        <v>93</v>
      </c>
      <c r="B12" s="255">
        <v>0</v>
      </c>
      <c r="C12" s="255">
        <v>0</v>
      </c>
      <c r="D12" s="255">
        <v>22829</v>
      </c>
      <c r="E12" s="159" t="s">
        <v>123</v>
      </c>
    </row>
    <row r="13" spans="1:5" ht="12.75">
      <c r="A13" s="3" t="s">
        <v>141</v>
      </c>
      <c r="B13" s="9">
        <f>SUM(B10:B12)</f>
        <v>4984000</v>
      </c>
      <c r="C13" s="9">
        <f>SUM(C10:C12)</f>
        <v>4964000</v>
      </c>
      <c r="D13" s="9">
        <f>SUM(D10:D12)</f>
        <v>2494829</v>
      </c>
      <c r="E13" s="26">
        <f>D13/C13*100</f>
        <v>50.2584407735697</v>
      </c>
    </row>
    <row r="14" spans="1:5" s="220" customFormat="1" ht="12.75">
      <c r="A14"/>
      <c r="B14"/>
      <c r="C14"/>
      <c r="D14"/>
      <c r="E14"/>
    </row>
    <row r="17" ht="17.25" customHeight="1"/>
    <row r="18" spans="1:4" ht="15.75">
      <c r="A18" s="1" t="s">
        <v>988</v>
      </c>
      <c r="B18" s="1"/>
      <c r="D18" s="28"/>
    </row>
    <row r="19" spans="1:18" ht="25.5">
      <c r="A19" s="3"/>
      <c r="B19" s="44" t="s">
        <v>998</v>
      </c>
      <c r="C19" s="6" t="s">
        <v>999</v>
      </c>
      <c r="D19" s="218" t="s">
        <v>824</v>
      </c>
      <c r="E19" s="43" t="s">
        <v>1000</v>
      </c>
      <c r="F19" s="11" t="s">
        <v>52</v>
      </c>
      <c r="G19" s="12"/>
      <c r="H19" s="12"/>
      <c r="Q19" s="11"/>
      <c r="R19" s="12"/>
    </row>
    <row r="20" spans="1:18" ht="14.25" customHeight="1">
      <c r="A20" s="32" t="s">
        <v>989</v>
      </c>
      <c r="B20" s="27">
        <v>1350000</v>
      </c>
      <c r="C20" s="27">
        <v>1350000</v>
      </c>
      <c r="D20" s="25">
        <v>543600</v>
      </c>
      <c r="E20" s="219">
        <f>D20/C20*100</f>
        <v>40.266666666666666</v>
      </c>
      <c r="F20" s="24" t="s">
        <v>51</v>
      </c>
      <c r="G20" s="50"/>
      <c r="H20" s="50"/>
      <c r="Q20" s="24"/>
      <c r="R20" s="50"/>
    </row>
    <row r="21" spans="1:18" ht="14.25" customHeight="1">
      <c r="A21" s="32" t="s">
        <v>68</v>
      </c>
      <c r="B21" s="27">
        <v>2000000</v>
      </c>
      <c r="C21" s="281">
        <v>3794300</v>
      </c>
      <c r="D21" s="25">
        <v>679000</v>
      </c>
      <c r="E21" s="219">
        <f>D21/C21*100</f>
        <v>17.895263948554412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515</v>
      </c>
      <c r="B22" s="27">
        <v>1584000</v>
      </c>
      <c r="C22" s="27">
        <v>1564000</v>
      </c>
      <c r="D22" s="25">
        <v>0</v>
      </c>
      <c r="E22" s="160">
        <f>D22/C22*100</f>
        <v>0</v>
      </c>
      <c r="F22" s="24"/>
      <c r="G22" s="50"/>
      <c r="H22" s="50"/>
      <c r="Q22" s="24"/>
      <c r="R22" s="50"/>
    </row>
    <row r="23" spans="1:18" ht="14.25" customHeight="1">
      <c r="A23" s="32" t="s">
        <v>1049</v>
      </c>
      <c r="B23" s="27">
        <v>50000</v>
      </c>
      <c r="C23" s="27">
        <v>50000</v>
      </c>
      <c r="D23" s="25">
        <v>3000</v>
      </c>
      <c r="E23" s="160">
        <f>D23/C23*100</f>
        <v>6</v>
      </c>
      <c r="F23" s="24">
        <v>5194</v>
      </c>
      <c r="G23" s="50"/>
      <c r="H23" s="50"/>
      <c r="Q23" s="24"/>
      <c r="R23" s="50"/>
    </row>
    <row r="24" spans="1:18" ht="12.75">
      <c r="A24" s="3" t="s">
        <v>142</v>
      </c>
      <c r="B24" s="9">
        <f>SUM(B20:B23)</f>
        <v>4984000</v>
      </c>
      <c r="C24" s="9">
        <f>SUM(C20:C23)</f>
        <v>6758300</v>
      </c>
      <c r="D24" s="9">
        <f>SUM(D20:D23)</f>
        <v>1225600</v>
      </c>
      <c r="E24" s="10">
        <f>D24/C24*100</f>
        <v>18.1347380258349</v>
      </c>
      <c r="F24" s="18"/>
      <c r="G24" s="29"/>
      <c r="H24" s="29"/>
      <c r="Q24" s="18"/>
      <c r="R24" s="29"/>
    </row>
    <row r="25" ht="18" customHeight="1"/>
    <row r="26" ht="18" customHeight="1"/>
    <row r="27" ht="18" customHeight="1"/>
    <row r="28" spans="1:9" ht="15.75">
      <c r="A28" s="1" t="s">
        <v>843</v>
      </c>
      <c r="B28" s="1"/>
      <c r="D28" s="755">
        <f>D5+D13-D24</f>
        <v>3063542.2699999996</v>
      </c>
      <c r="E28" s="260" t="s">
        <v>986</v>
      </c>
      <c r="H28" s="409"/>
      <c r="I28" s="409"/>
    </row>
    <row r="30" spans="1:4" ht="18.75">
      <c r="A30" s="137"/>
      <c r="D30" s="280"/>
    </row>
    <row r="31" spans="1:4" ht="18.75">
      <c r="A31" s="137"/>
      <c r="D31" s="280"/>
    </row>
    <row r="32" ht="18.75">
      <c r="A32" s="139"/>
    </row>
    <row r="33" ht="18.75">
      <c r="A33" s="139"/>
    </row>
    <row r="34" ht="15.75">
      <c r="A34" s="141"/>
    </row>
    <row r="35" ht="18.75">
      <c r="A35" s="139"/>
    </row>
    <row r="36" ht="18.75">
      <c r="A36" s="139"/>
    </row>
    <row r="37" ht="18.75">
      <c r="A37" s="139"/>
    </row>
    <row r="38" ht="18.75">
      <c r="A38" s="143"/>
    </row>
    <row r="39" ht="18.75">
      <c r="A39" s="143"/>
    </row>
    <row r="40" ht="18.75">
      <c r="A40" s="143"/>
    </row>
    <row r="41" ht="18.75">
      <c r="A41" s="139"/>
    </row>
    <row r="42" ht="18.75">
      <c r="A42" s="139"/>
    </row>
    <row r="43" ht="15.75">
      <c r="A43" s="142"/>
    </row>
    <row r="44" ht="18.75">
      <c r="A44" s="140"/>
    </row>
    <row r="45" ht="18.75">
      <c r="A45" s="140"/>
    </row>
    <row r="46" ht="18.75">
      <c r="A46" s="140"/>
    </row>
    <row r="47" ht="18.75">
      <c r="A47" s="138"/>
    </row>
    <row r="48" ht="18.75">
      <c r="A48" s="140"/>
    </row>
    <row r="49" ht="18.75">
      <c r="A49" s="140"/>
    </row>
    <row r="50" ht="18.75">
      <c r="A50" s="140"/>
    </row>
    <row r="51" ht="15.75">
      <c r="A51" s="141"/>
    </row>
    <row r="52" ht="18.75">
      <c r="A52" s="140"/>
    </row>
    <row r="53" ht="15.75">
      <c r="A53" s="142"/>
    </row>
    <row r="54" ht="18.75">
      <c r="A54" s="138"/>
    </row>
    <row r="55" ht="15.75">
      <c r="A55" s="141"/>
    </row>
    <row r="56" ht="15.75">
      <c r="A56" s="142"/>
    </row>
    <row r="57" ht="15.75">
      <c r="A57" s="142"/>
    </row>
    <row r="58" ht="18.75">
      <c r="A58" s="140"/>
    </row>
    <row r="59" spans="1:2" ht="18.75">
      <c r="A59" s="140"/>
      <c r="B59" s="138"/>
    </row>
    <row r="60" ht="18.75">
      <c r="A60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G17" sqref="G17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2" t="s">
        <v>835</v>
      </c>
      <c r="B1" s="222"/>
      <c r="C1" s="222"/>
      <c r="D1" s="222"/>
      <c r="E1" s="222"/>
    </row>
    <row r="2" spans="1:5" ht="18" customHeight="1">
      <c r="A2" s="222"/>
      <c r="B2" s="222"/>
      <c r="C2" s="222"/>
      <c r="D2" s="222"/>
      <c r="E2" s="222"/>
    </row>
    <row r="3" spans="1:5" ht="18" customHeight="1">
      <c r="A3" s="222"/>
      <c r="B3" s="222"/>
      <c r="C3" s="222"/>
      <c r="D3" s="222"/>
      <c r="E3" s="222"/>
    </row>
    <row r="4" spans="1:2" ht="18" customHeight="1">
      <c r="A4" s="1"/>
      <c r="B4" s="1"/>
    </row>
    <row r="5" spans="1:5" ht="18" customHeight="1">
      <c r="A5" s="1" t="s">
        <v>512</v>
      </c>
      <c r="B5" s="1" t="s">
        <v>1015</v>
      </c>
      <c r="D5" s="576">
        <v>83069545.16</v>
      </c>
      <c r="E5" s="2" t="s">
        <v>986</v>
      </c>
    </row>
    <row r="6" spans="1:5" ht="18" customHeight="1">
      <c r="A6" s="1"/>
      <c r="B6" s="1"/>
      <c r="D6" s="259"/>
      <c r="E6" s="2"/>
    </row>
    <row r="7" spans="1:2" ht="15.75">
      <c r="A7" s="1"/>
      <c r="B7" s="490"/>
    </row>
    <row r="8" spans="1:2" ht="15.75">
      <c r="A8" s="1" t="s">
        <v>457</v>
      </c>
      <c r="B8" s="1"/>
    </row>
    <row r="9" spans="1:5" ht="26.25" customHeight="1">
      <c r="A9" s="68"/>
      <c r="B9" s="44" t="s">
        <v>998</v>
      </c>
      <c r="C9" s="6" t="s">
        <v>999</v>
      </c>
      <c r="D9" s="5" t="s">
        <v>824</v>
      </c>
      <c r="E9" s="43" t="s">
        <v>1000</v>
      </c>
    </row>
    <row r="10" spans="1:5" ht="16.5" customHeight="1">
      <c r="A10" s="443" t="s">
        <v>767</v>
      </c>
      <c r="B10" s="27">
        <v>0</v>
      </c>
      <c r="C10" s="27">
        <v>0</v>
      </c>
      <c r="D10" s="27">
        <v>184132.5</v>
      </c>
      <c r="E10" s="219" t="s">
        <v>123</v>
      </c>
    </row>
    <row r="11" spans="1:7" ht="25.5" customHeight="1">
      <c r="A11" s="432" t="s">
        <v>935</v>
      </c>
      <c r="B11" s="255">
        <v>0</v>
      </c>
      <c r="C11" s="255">
        <v>61100000</v>
      </c>
      <c r="D11" s="255">
        <v>31100000</v>
      </c>
      <c r="E11" s="596">
        <f>D11/C11*100</f>
        <v>50.90016366612111</v>
      </c>
      <c r="F11" s="177"/>
      <c r="G11" s="24"/>
    </row>
    <row r="12" spans="1:7" ht="38.25" customHeight="1">
      <c r="A12" s="432" t="s">
        <v>90</v>
      </c>
      <c r="B12" s="255">
        <v>0</v>
      </c>
      <c r="C12" s="255">
        <v>2000000</v>
      </c>
      <c r="D12" s="255">
        <v>2000000</v>
      </c>
      <c r="E12" s="596">
        <f>D12/C12*100</f>
        <v>100</v>
      </c>
      <c r="F12" s="177"/>
      <c r="G12" s="24"/>
    </row>
    <row r="13" spans="1:5" ht="14.25" customHeight="1">
      <c r="A13" s="432" t="s">
        <v>903</v>
      </c>
      <c r="B13" s="255">
        <v>0</v>
      </c>
      <c r="C13" s="255">
        <v>0</v>
      </c>
      <c r="D13" s="255">
        <v>204997</v>
      </c>
      <c r="E13" s="486" t="s">
        <v>123</v>
      </c>
    </row>
    <row r="14" spans="1:5" ht="12.75">
      <c r="A14" s="3" t="s">
        <v>141</v>
      </c>
      <c r="B14" s="9">
        <f>SUM(B10)</f>
        <v>0</v>
      </c>
      <c r="C14" s="9">
        <f>SUM(C10:C13)</f>
        <v>63100000</v>
      </c>
      <c r="D14" s="9">
        <f>SUM(D10:D13)</f>
        <v>33489129.5</v>
      </c>
      <c r="E14" s="284" t="s">
        <v>123</v>
      </c>
    </row>
    <row r="15" ht="18" customHeight="1">
      <c r="A15" s="272"/>
    </row>
    <row r="16" ht="18" customHeight="1">
      <c r="A16" s="17"/>
    </row>
    <row r="17" spans="1:8" ht="15.75" customHeight="1">
      <c r="A17" s="1" t="s">
        <v>458</v>
      </c>
      <c r="B17" s="1"/>
      <c r="D17" s="438">
        <f>D5+D14</f>
        <v>116558674.66</v>
      </c>
      <c r="E17" s="439" t="s">
        <v>986</v>
      </c>
      <c r="H17" s="106"/>
    </row>
    <row r="18" ht="18" customHeight="1"/>
    <row r="19" ht="18" customHeight="1"/>
    <row r="20" spans="1:2" ht="15.75">
      <c r="A20" s="1" t="s">
        <v>988</v>
      </c>
      <c r="B20" s="1"/>
    </row>
    <row r="21" spans="1:5" ht="26.25" customHeight="1">
      <c r="A21" s="3"/>
      <c r="B21" s="44" t="s">
        <v>998</v>
      </c>
      <c r="C21" s="6" t="s">
        <v>999</v>
      </c>
      <c r="D21" s="218" t="s">
        <v>824</v>
      </c>
      <c r="E21" s="43" t="s">
        <v>1000</v>
      </c>
    </row>
    <row r="22" spans="1:8" ht="15.75" customHeight="1">
      <c r="A22" s="443" t="s">
        <v>143</v>
      </c>
      <c r="B22" s="27">
        <v>0</v>
      </c>
      <c r="C22" s="27">
        <v>146169600</v>
      </c>
      <c r="D22" s="25">
        <v>20716749</v>
      </c>
      <c r="E22" s="160">
        <f>D22/C22*100</f>
        <v>14.173090026927623</v>
      </c>
      <c r="G22" s="24"/>
      <c r="H22" s="24"/>
    </row>
    <row r="23" spans="1:10" ht="12.75">
      <c r="A23" s="3" t="s">
        <v>142</v>
      </c>
      <c r="B23" s="9">
        <f>SUM(B22:B22)</f>
        <v>0</v>
      </c>
      <c r="C23" s="9">
        <f>SUM(C22)</f>
        <v>146169600</v>
      </c>
      <c r="D23" s="9">
        <f>D22</f>
        <v>20716749</v>
      </c>
      <c r="E23" s="10">
        <f>D23/C23*100</f>
        <v>14.173090026927623</v>
      </c>
      <c r="H23" s="841"/>
      <c r="I23" s="841"/>
      <c r="J23" s="842"/>
    </row>
    <row r="24" ht="12" customHeight="1">
      <c r="C24" s="15"/>
    </row>
    <row r="25" spans="4:7" ht="12.75">
      <c r="D25" s="134"/>
      <c r="G25" s="15"/>
    </row>
    <row r="26" spans="1:5" ht="12.75">
      <c r="A26" t="s">
        <v>154</v>
      </c>
      <c r="D26" s="134">
        <v>-74012902</v>
      </c>
      <c r="E26" t="s">
        <v>986</v>
      </c>
    </row>
    <row r="27" ht="12.75">
      <c r="D27" s="134"/>
    </row>
    <row r="28" spans="7:9" ht="12.75">
      <c r="G28" s="841"/>
      <c r="H28" s="841"/>
      <c r="I28" s="842"/>
    </row>
    <row r="29" spans="1:5" ht="15.75">
      <c r="A29" s="1" t="s">
        <v>842</v>
      </c>
      <c r="B29" s="1"/>
      <c r="D29" s="754">
        <f>D17-D23+D26</f>
        <v>21829023.659999996</v>
      </c>
      <c r="E29" s="2" t="s">
        <v>986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136"/>
  <sheetViews>
    <sheetView workbookViewId="0" topLeftCell="A1">
      <selection activeCell="H137" sqref="H136:H137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65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43" t="s">
        <v>836</v>
      </c>
      <c r="B1" s="843"/>
      <c r="C1" s="843"/>
      <c r="D1" s="843"/>
      <c r="E1" s="843"/>
      <c r="F1" s="843"/>
      <c r="G1" s="843"/>
      <c r="H1" s="843"/>
      <c r="I1" s="843"/>
    </row>
    <row r="2" spans="1:8" ht="31.5" customHeight="1">
      <c r="A2" s="675" t="s">
        <v>332</v>
      </c>
      <c r="B2" s="676" t="s">
        <v>333</v>
      </c>
      <c r="C2" s="677" t="s">
        <v>334</v>
      </c>
      <c r="D2" s="677" t="s">
        <v>335</v>
      </c>
      <c r="E2" s="677" t="s">
        <v>336</v>
      </c>
      <c r="F2" s="677" t="s">
        <v>337</v>
      </c>
      <c r="G2" s="677" t="s">
        <v>338</v>
      </c>
      <c r="H2" s="678" t="s">
        <v>339</v>
      </c>
    </row>
    <row r="3" spans="1:10" ht="14.25">
      <c r="A3" s="844" t="s">
        <v>340</v>
      </c>
      <c r="B3" s="845"/>
      <c r="C3" s="845"/>
      <c r="D3" s="845"/>
      <c r="E3" s="845"/>
      <c r="F3" s="845"/>
      <c r="G3" s="845"/>
      <c r="H3" s="846"/>
      <c r="J3" s="365"/>
    </row>
    <row r="4" spans="1:10" ht="15">
      <c r="A4" s="679">
        <v>134</v>
      </c>
      <c r="B4" s="680" t="s">
        <v>341</v>
      </c>
      <c r="C4" s="681">
        <v>2200000</v>
      </c>
      <c r="D4" s="682">
        <v>2134643</v>
      </c>
      <c r="E4" s="683"/>
      <c r="F4" s="683"/>
      <c r="G4" s="683"/>
      <c r="H4" s="684">
        <f aca="true" t="shared" si="0" ref="H4:H9">SUM(D4:E4)</f>
        <v>2134643</v>
      </c>
      <c r="J4" s="365"/>
    </row>
    <row r="5" spans="1:10" ht="15">
      <c r="A5" s="679">
        <v>135</v>
      </c>
      <c r="B5" s="680" t="s">
        <v>342</v>
      </c>
      <c r="C5" s="681">
        <v>2999999</v>
      </c>
      <c r="D5" s="682">
        <v>901310</v>
      </c>
      <c r="E5" s="683">
        <v>1872503</v>
      </c>
      <c r="F5" s="683"/>
      <c r="G5" s="683"/>
      <c r="H5" s="684">
        <f t="shared" si="0"/>
        <v>2773813</v>
      </c>
      <c r="J5" s="365"/>
    </row>
    <row r="6" spans="1:10" ht="12" customHeight="1">
      <c r="A6" s="679">
        <v>136</v>
      </c>
      <c r="B6" s="680" t="s">
        <v>343</v>
      </c>
      <c r="C6" s="681">
        <v>999746</v>
      </c>
      <c r="D6" s="682">
        <v>999746</v>
      </c>
      <c r="E6" s="683"/>
      <c r="F6" s="683"/>
      <c r="G6" s="683"/>
      <c r="H6" s="684">
        <f t="shared" si="0"/>
        <v>999746</v>
      </c>
      <c r="J6" s="365"/>
    </row>
    <row r="7" spans="1:10" ht="15">
      <c r="A7" s="679">
        <v>137</v>
      </c>
      <c r="B7" s="680" t="s">
        <v>344</v>
      </c>
      <c r="C7" s="681">
        <v>1534864</v>
      </c>
      <c r="D7" s="682">
        <v>1116397</v>
      </c>
      <c r="E7" s="683">
        <v>271550</v>
      </c>
      <c r="F7" s="683"/>
      <c r="G7" s="683"/>
      <c r="H7" s="684">
        <f t="shared" si="0"/>
        <v>1387947</v>
      </c>
      <c r="J7" s="365"/>
    </row>
    <row r="8" spans="1:10" ht="15">
      <c r="A8" s="679">
        <v>138</v>
      </c>
      <c r="B8" s="680" t="s">
        <v>345</v>
      </c>
      <c r="C8" s="681">
        <v>2119000</v>
      </c>
      <c r="D8" s="682">
        <v>1730846</v>
      </c>
      <c r="E8" s="683">
        <v>295500</v>
      </c>
      <c r="F8" s="683"/>
      <c r="G8" s="683"/>
      <c r="H8" s="684">
        <f t="shared" si="0"/>
        <v>2026346</v>
      </c>
      <c r="J8" s="365"/>
    </row>
    <row r="9" spans="1:10" ht="15">
      <c r="A9" s="679">
        <v>139</v>
      </c>
      <c r="B9" s="680" t="s">
        <v>346</v>
      </c>
      <c r="C9" s="681">
        <v>6500000</v>
      </c>
      <c r="D9" s="682">
        <v>1508110.5</v>
      </c>
      <c r="E9" s="683">
        <v>4935421</v>
      </c>
      <c r="F9" s="683"/>
      <c r="G9" s="683"/>
      <c r="H9" s="684">
        <f t="shared" si="0"/>
        <v>6443531.5</v>
      </c>
      <c r="J9" s="365"/>
    </row>
    <row r="10" spans="1:10" ht="15">
      <c r="A10" s="679">
        <v>140</v>
      </c>
      <c r="B10" s="680" t="s">
        <v>347</v>
      </c>
      <c r="C10" s="681">
        <v>3624930</v>
      </c>
      <c r="D10" s="682"/>
      <c r="E10" s="683">
        <v>2559501</v>
      </c>
      <c r="F10" s="683">
        <v>250000</v>
      </c>
      <c r="G10" s="683"/>
      <c r="H10" s="684">
        <f>SUM(D10:G10)</f>
        <v>2809501</v>
      </c>
      <c r="J10" s="365"/>
    </row>
    <row r="11" spans="1:10" ht="15">
      <c r="A11" s="679">
        <v>141</v>
      </c>
      <c r="B11" s="685" t="s">
        <v>348</v>
      </c>
      <c r="C11" s="681">
        <v>2000000</v>
      </c>
      <c r="D11" s="682">
        <v>641061</v>
      </c>
      <c r="E11" s="683">
        <v>582366</v>
      </c>
      <c r="F11" s="683"/>
      <c r="G11" s="683"/>
      <c r="H11" s="684">
        <f>SUM(D11:E11)</f>
        <v>1223427</v>
      </c>
      <c r="J11" s="365"/>
    </row>
    <row r="12" spans="1:10" ht="13.5" customHeight="1">
      <c r="A12" s="686">
        <v>142</v>
      </c>
      <c r="B12" s="680" t="s">
        <v>349</v>
      </c>
      <c r="C12" s="681">
        <v>1500000</v>
      </c>
      <c r="D12" s="682">
        <v>567357</v>
      </c>
      <c r="E12" s="683">
        <v>449445</v>
      </c>
      <c r="F12" s="683">
        <v>108000</v>
      </c>
      <c r="G12" s="683"/>
      <c r="H12" s="684">
        <f>SUM(D12:F12)</f>
        <v>1124802</v>
      </c>
      <c r="J12" s="365"/>
    </row>
    <row r="13" spans="1:10" ht="13.5" customHeight="1">
      <c r="A13" s="679">
        <v>143</v>
      </c>
      <c r="B13" s="680" t="s">
        <v>350</v>
      </c>
      <c r="C13" s="681">
        <v>5499252</v>
      </c>
      <c r="D13" s="682">
        <v>795216</v>
      </c>
      <c r="E13" s="683">
        <v>4265137</v>
      </c>
      <c r="F13" s="683">
        <v>147775</v>
      </c>
      <c r="G13" s="683"/>
      <c r="H13" s="684">
        <f>SUM(D13:F13)</f>
        <v>5208128</v>
      </c>
      <c r="J13" s="365"/>
    </row>
    <row r="14" spans="1:10" ht="15">
      <c r="A14" s="679">
        <v>144</v>
      </c>
      <c r="B14" s="680" t="s">
        <v>351</v>
      </c>
      <c r="C14" s="681">
        <v>1241378</v>
      </c>
      <c r="D14" s="682">
        <v>272867</v>
      </c>
      <c r="E14" s="683">
        <v>912700</v>
      </c>
      <c r="F14" s="683"/>
      <c r="G14" s="683"/>
      <c r="H14" s="684">
        <f>SUM(D14:E14)</f>
        <v>1185567</v>
      </c>
      <c r="J14" s="365"/>
    </row>
    <row r="15" spans="1:10" ht="15">
      <c r="A15" s="679">
        <v>145</v>
      </c>
      <c r="B15" s="680" t="s">
        <v>352</v>
      </c>
      <c r="C15" s="681">
        <v>5497642</v>
      </c>
      <c r="D15" s="682">
        <v>300000</v>
      </c>
      <c r="E15" s="683">
        <v>4393827</v>
      </c>
      <c r="F15" s="683">
        <v>147000</v>
      </c>
      <c r="G15" s="683"/>
      <c r="H15" s="684">
        <f>SUM(D15:F15)</f>
        <v>4840827</v>
      </c>
      <c r="J15" s="365"/>
    </row>
    <row r="16" spans="1:10" ht="15">
      <c r="A16" s="679">
        <v>146</v>
      </c>
      <c r="B16" s="687" t="s">
        <v>353</v>
      </c>
      <c r="C16" s="681">
        <v>2500000</v>
      </c>
      <c r="D16" s="682">
        <v>371288</v>
      </c>
      <c r="E16" s="683">
        <v>1991910</v>
      </c>
      <c r="F16" s="683"/>
      <c r="G16" s="683"/>
      <c r="H16" s="684">
        <f>SUM(D16:E16)</f>
        <v>2363198</v>
      </c>
      <c r="J16" s="365"/>
    </row>
    <row r="17" spans="1:10" ht="15">
      <c r="A17" s="679">
        <v>147</v>
      </c>
      <c r="B17" s="688" t="s">
        <v>354</v>
      </c>
      <c r="C17" s="681">
        <v>1566600</v>
      </c>
      <c r="D17" s="682">
        <v>469980</v>
      </c>
      <c r="E17" s="683">
        <v>378000</v>
      </c>
      <c r="F17" s="683">
        <v>406309</v>
      </c>
      <c r="G17" s="683"/>
      <c r="H17" s="684">
        <f>SUM(D17:F17)</f>
        <v>1254289</v>
      </c>
      <c r="J17" s="365"/>
    </row>
    <row r="18" spans="1:10" ht="15">
      <c r="A18" s="679">
        <v>148</v>
      </c>
      <c r="B18" s="687" t="s">
        <v>355</v>
      </c>
      <c r="C18" s="681">
        <v>1022600</v>
      </c>
      <c r="D18" s="682">
        <v>1022600</v>
      </c>
      <c r="E18" s="683"/>
      <c r="F18" s="683"/>
      <c r="G18" s="683"/>
      <c r="H18" s="684">
        <f>SUM(D18:E18)</f>
        <v>1022600</v>
      </c>
      <c r="J18" s="365"/>
    </row>
    <row r="19" spans="1:10" ht="15">
      <c r="A19" s="679">
        <v>149</v>
      </c>
      <c r="B19" s="687" t="s">
        <v>356</v>
      </c>
      <c r="C19" s="681">
        <v>1964451</v>
      </c>
      <c r="D19" s="682">
        <v>52500</v>
      </c>
      <c r="E19" s="683">
        <v>1249405</v>
      </c>
      <c r="F19" s="683">
        <v>191909</v>
      </c>
      <c r="G19" s="683"/>
      <c r="H19" s="684">
        <f>SUM(D19:F19)</f>
        <v>1493814</v>
      </c>
      <c r="J19" s="365"/>
    </row>
    <row r="20" spans="1:10" ht="15">
      <c r="A20" s="679">
        <v>150</v>
      </c>
      <c r="B20" s="687" t="s">
        <v>357</v>
      </c>
      <c r="C20" s="681">
        <v>703725</v>
      </c>
      <c r="D20" s="682">
        <v>112626</v>
      </c>
      <c r="E20" s="683">
        <v>490530</v>
      </c>
      <c r="F20" s="683">
        <v>100000</v>
      </c>
      <c r="G20" s="683"/>
      <c r="H20" s="684">
        <f>SUM(D20:F20)</f>
        <v>703156</v>
      </c>
      <c r="J20" s="365"/>
    </row>
    <row r="21" spans="1:10" ht="15">
      <c r="A21" s="679">
        <v>151</v>
      </c>
      <c r="B21" s="687" t="s">
        <v>358</v>
      </c>
      <c r="C21" s="681">
        <v>1327704</v>
      </c>
      <c r="D21" s="682"/>
      <c r="E21" s="683">
        <v>1058416</v>
      </c>
      <c r="F21" s="683"/>
      <c r="G21" s="683"/>
      <c r="H21" s="684">
        <f>SUM(D21:E21)</f>
        <v>1058416</v>
      </c>
      <c r="J21" s="365"/>
    </row>
    <row r="22" spans="1:10" ht="15">
      <c r="A22" s="679">
        <v>152</v>
      </c>
      <c r="B22" s="689" t="s">
        <v>359</v>
      </c>
      <c r="C22" s="681">
        <v>1173481</v>
      </c>
      <c r="D22" s="682"/>
      <c r="E22" s="683">
        <v>908121</v>
      </c>
      <c r="F22" s="683"/>
      <c r="G22" s="683"/>
      <c r="H22" s="684">
        <f>SUM(D22:E22)</f>
        <v>908121</v>
      </c>
      <c r="J22" s="365"/>
    </row>
    <row r="23" spans="1:10" ht="15">
      <c r="A23" s="679">
        <v>153</v>
      </c>
      <c r="B23" s="690" t="s">
        <v>360</v>
      </c>
      <c r="C23" s="691">
        <v>1602896</v>
      </c>
      <c r="D23" s="682">
        <v>31200</v>
      </c>
      <c r="E23" s="683">
        <v>1117504</v>
      </c>
      <c r="F23" s="683">
        <v>160502</v>
      </c>
      <c r="G23" s="683"/>
      <c r="H23" s="684">
        <f>SUM(D23:F23)</f>
        <v>1309206</v>
      </c>
      <c r="J23" s="365"/>
    </row>
    <row r="24" spans="1:10" ht="15">
      <c r="A24" s="679">
        <v>154</v>
      </c>
      <c r="B24" s="690" t="s">
        <v>361</v>
      </c>
      <c r="C24" s="691">
        <v>1609762</v>
      </c>
      <c r="D24" s="682"/>
      <c r="E24" s="683">
        <v>804881</v>
      </c>
      <c r="F24" s="683">
        <v>698477</v>
      </c>
      <c r="G24" s="683"/>
      <c r="H24" s="684">
        <f>SUM(D24:F24)</f>
        <v>1503358</v>
      </c>
      <c r="J24" s="365"/>
    </row>
    <row r="25" spans="1:10" ht="15">
      <c r="A25" s="679">
        <v>155</v>
      </c>
      <c r="B25" s="692" t="s">
        <v>362</v>
      </c>
      <c r="C25" s="691">
        <v>2500000</v>
      </c>
      <c r="D25" s="682"/>
      <c r="E25" s="683">
        <v>900000</v>
      </c>
      <c r="F25" s="683">
        <v>800000</v>
      </c>
      <c r="G25" s="683"/>
      <c r="H25" s="684">
        <f>SUM(D25:F25)</f>
        <v>1700000</v>
      </c>
      <c r="J25" s="365"/>
    </row>
    <row r="26" spans="1:10" ht="15">
      <c r="A26" s="686">
        <v>156</v>
      </c>
      <c r="B26" s="692" t="s">
        <v>363</v>
      </c>
      <c r="C26" s="691">
        <v>1195364</v>
      </c>
      <c r="D26" s="682"/>
      <c r="E26" s="683">
        <v>1149438</v>
      </c>
      <c r="F26" s="683"/>
      <c r="G26" s="683"/>
      <c r="H26" s="684">
        <f>SUM(D26:F26)</f>
        <v>1149438</v>
      </c>
      <c r="J26" s="365"/>
    </row>
    <row r="27" spans="1:10" ht="12.75" customHeight="1">
      <c r="A27" s="679">
        <v>157</v>
      </c>
      <c r="B27" s="690" t="s">
        <v>364</v>
      </c>
      <c r="C27" s="691">
        <v>926898</v>
      </c>
      <c r="D27" s="682"/>
      <c r="E27" s="683">
        <v>620804</v>
      </c>
      <c r="F27" s="683"/>
      <c r="G27" s="683"/>
      <c r="H27" s="684">
        <f>SUM(D27:E27)</f>
        <v>620804</v>
      </c>
      <c r="J27" s="365"/>
    </row>
    <row r="28" spans="1:10" ht="15">
      <c r="A28" s="679">
        <v>158</v>
      </c>
      <c r="B28" s="690" t="s">
        <v>365</v>
      </c>
      <c r="C28" s="691">
        <v>997010</v>
      </c>
      <c r="D28" s="682"/>
      <c r="E28" s="683">
        <v>887630</v>
      </c>
      <c r="F28" s="683"/>
      <c r="G28" s="683"/>
      <c r="H28" s="684">
        <f>SUM(D28:E28)</f>
        <v>887630</v>
      </c>
      <c r="J28" s="365"/>
    </row>
    <row r="29" spans="1:10" ht="15">
      <c r="A29" s="679">
        <v>159</v>
      </c>
      <c r="B29" s="690" t="s">
        <v>366</v>
      </c>
      <c r="C29" s="691">
        <v>487764</v>
      </c>
      <c r="D29" s="682"/>
      <c r="E29" s="683">
        <v>371212</v>
      </c>
      <c r="F29" s="683"/>
      <c r="G29" s="683"/>
      <c r="H29" s="684">
        <f>SUM(D29:E29)</f>
        <v>371212</v>
      </c>
      <c r="J29" s="365"/>
    </row>
    <row r="30" spans="1:10" ht="15">
      <c r="A30" s="679">
        <v>160</v>
      </c>
      <c r="B30" s="690" t="s">
        <v>367</v>
      </c>
      <c r="C30" s="691">
        <v>1476772</v>
      </c>
      <c r="D30" s="682"/>
      <c r="E30" s="683">
        <v>533735</v>
      </c>
      <c r="F30" s="683">
        <v>649805</v>
      </c>
      <c r="G30" s="683"/>
      <c r="H30" s="684">
        <f>SUM(D30:F30)</f>
        <v>1183540</v>
      </c>
      <c r="J30" s="365"/>
    </row>
    <row r="31" spans="1:10" ht="15">
      <c r="A31" s="679">
        <v>161</v>
      </c>
      <c r="B31" s="693" t="s">
        <v>368</v>
      </c>
      <c r="C31" s="694">
        <v>1998550</v>
      </c>
      <c r="D31" s="682"/>
      <c r="E31" s="683">
        <v>1198309</v>
      </c>
      <c r="F31" s="683">
        <v>683422</v>
      </c>
      <c r="G31" s="683"/>
      <c r="H31" s="684">
        <f>SUM(D31:F31)</f>
        <v>1881731</v>
      </c>
      <c r="J31" s="365"/>
    </row>
    <row r="32" spans="1:10" ht="15">
      <c r="A32" s="679">
        <v>162</v>
      </c>
      <c r="B32" s="693" t="s">
        <v>369</v>
      </c>
      <c r="C32" s="694">
        <v>299555</v>
      </c>
      <c r="D32" s="682"/>
      <c r="E32" s="683">
        <v>247866</v>
      </c>
      <c r="F32" s="683"/>
      <c r="G32" s="683"/>
      <c r="H32" s="684">
        <f>SUM(D32:E32)</f>
        <v>247866</v>
      </c>
      <c r="J32" s="365"/>
    </row>
    <row r="33" spans="1:10" ht="15">
      <c r="A33" s="679">
        <v>163</v>
      </c>
      <c r="B33" s="693" t="s">
        <v>370</v>
      </c>
      <c r="C33" s="694">
        <v>1250000</v>
      </c>
      <c r="D33" s="682"/>
      <c r="E33" s="683">
        <v>787229</v>
      </c>
      <c r="F33" s="683"/>
      <c r="G33" s="683"/>
      <c r="H33" s="684">
        <f>SUM(D33:E33)</f>
        <v>787229</v>
      </c>
      <c r="J33" s="365"/>
    </row>
    <row r="34" spans="1:10" ht="15">
      <c r="A34" s="679">
        <v>164</v>
      </c>
      <c r="B34" s="693" t="s">
        <v>371</v>
      </c>
      <c r="C34" s="694">
        <v>2500560</v>
      </c>
      <c r="D34" s="682"/>
      <c r="E34" s="695">
        <v>2500560</v>
      </c>
      <c r="F34" s="695"/>
      <c r="G34" s="695"/>
      <c r="H34" s="684">
        <f>SUM(D34:E34)</f>
        <v>2500560</v>
      </c>
      <c r="J34" s="365"/>
    </row>
    <row r="35" spans="1:10" s="701" customFormat="1" ht="12.75" customHeight="1">
      <c r="A35" s="696"/>
      <c r="B35" s="697" t="s">
        <v>372</v>
      </c>
      <c r="C35" s="694"/>
      <c r="D35" s="698"/>
      <c r="E35" s="699">
        <v>2</v>
      </c>
      <c r="F35" s="699"/>
      <c r="G35" s="699"/>
      <c r="H35" s="700"/>
      <c r="J35" s="702"/>
    </row>
    <row r="36" spans="1:10" ht="14.25">
      <c r="A36" s="847" t="s">
        <v>373</v>
      </c>
      <c r="B36" s="848"/>
      <c r="C36" s="848"/>
      <c r="D36" s="848"/>
      <c r="E36" s="848"/>
      <c r="F36" s="848"/>
      <c r="G36" s="848"/>
      <c r="H36" s="849"/>
      <c r="J36" s="365"/>
    </row>
    <row r="37" spans="1:10" ht="15">
      <c r="A37" s="703">
        <v>165</v>
      </c>
      <c r="B37" s="704" t="s">
        <v>374</v>
      </c>
      <c r="C37" s="705">
        <v>1000000</v>
      </c>
      <c r="D37" s="705"/>
      <c r="E37" s="705">
        <v>1000000</v>
      </c>
      <c r="F37" s="706"/>
      <c r="G37" s="706"/>
      <c r="H37" s="684">
        <f aca="true" t="shared" si="1" ref="H37:H64">SUM(D37:G37)</f>
        <v>1000000</v>
      </c>
      <c r="J37" s="365"/>
    </row>
    <row r="38" spans="1:10" ht="28.5" customHeight="1">
      <c r="A38" s="703">
        <v>166</v>
      </c>
      <c r="B38" s="707" t="s">
        <v>375</v>
      </c>
      <c r="C38" s="705">
        <v>4500000</v>
      </c>
      <c r="D38" s="705"/>
      <c r="E38" s="705">
        <v>2243666</v>
      </c>
      <c r="F38" s="706">
        <v>1408656</v>
      </c>
      <c r="G38" s="706"/>
      <c r="H38" s="684">
        <f t="shared" si="1"/>
        <v>3652322</v>
      </c>
      <c r="J38" s="365"/>
    </row>
    <row r="39" spans="1:10" ht="15">
      <c r="A39" s="703">
        <v>167</v>
      </c>
      <c r="B39" s="704" t="s">
        <v>376</v>
      </c>
      <c r="C39" s="705">
        <v>1399591</v>
      </c>
      <c r="D39" s="705"/>
      <c r="E39" s="705">
        <v>812863</v>
      </c>
      <c r="F39" s="706">
        <v>464472</v>
      </c>
      <c r="G39" s="706"/>
      <c r="H39" s="684">
        <f t="shared" si="1"/>
        <v>1277335</v>
      </c>
      <c r="J39" s="365"/>
    </row>
    <row r="40" spans="1:10" ht="15">
      <c r="A40" s="703">
        <v>168</v>
      </c>
      <c r="B40" s="704" t="s">
        <v>377</v>
      </c>
      <c r="C40" s="705">
        <v>2996342</v>
      </c>
      <c r="D40" s="705"/>
      <c r="E40" s="705">
        <v>1754124</v>
      </c>
      <c r="F40" s="706">
        <v>955948</v>
      </c>
      <c r="G40" s="706"/>
      <c r="H40" s="684">
        <f t="shared" si="1"/>
        <v>2710072</v>
      </c>
      <c r="J40" s="365"/>
    </row>
    <row r="41" spans="1:10" ht="15">
      <c r="A41" s="703">
        <v>169</v>
      </c>
      <c r="B41" s="704" t="s">
        <v>378</v>
      </c>
      <c r="C41" s="705">
        <v>500000</v>
      </c>
      <c r="D41" s="705"/>
      <c r="E41" s="705">
        <v>190580</v>
      </c>
      <c r="F41" s="706">
        <v>175853</v>
      </c>
      <c r="G41" s="706">
        <v>60000</v>
      </c>
      <c r="H41" s="684">
        <f t="shared" si="1"/>
        <v>426433</v>
      </c>
      <c r="J41" s="365"/>
    </row>
    <row r="42" spans="1:10" ht="15">
      <c r="A42" s="703">
        <v>170</v>
      </c>
      <c r="B42" s="704" t="s">
        <v>379</v>
      </c>
      <c r="C42" s="705">
        <v>2499998</v>
      </c>
      <c r="D42" s="705"/>
      <c r="E42" s="705">
        <v>1335701</v>
      </c>
      <c r="F42" s="706">
        <v>964214</v>
      </c>
      <c r="G42" s="706"/>
      <c r="H42" s="684">
        <f t="shared" si="1"/>
        <v>2299915</v>
      </c>
      <c r="J42" s="365"/>
    </row>
    <row r="43" spans="1:10" ht="15">
      <c r="A43" s="703">
        <v>171</v>
      </c>
      <c r="B43" s="708" t="s">
        <v>380</v>
      </c>
      <c r="C43" s="705">
        <v>2348836</v>
      </c>
      <c r="D43" s="705"/>
      <c r="E43" s="705">
        <v>2241370</v>
      </c>
      <c r="F43" s="706"/>
      <c r="G43" s="706"/>
      <c r="H43" s="684">
        <f t="shared" si="1"/>
        <v>2241370</v>
      </c>
      <c r="J43" s="365"/>
    </row>
    <row r="44" spans="1:10" ht="14.25">
      <c r="A44" s="709">
        <v>172</v>
      </c>
      <c r="B44" s="710" t="s">
        <v>381</v>
      </c>
      <c r="C44" s="705">
        <v>6499462</v>
      </c>
      <c r="D44" s="705"/>
      <c r="E44" s="705">
        <v>51900</v>
      </c>
      <c r="F44" s="706">
        <v>4414083</v>
      </c>
      <c r="G44" s="706">
        <v>57230</v>
      </c>
      <c r="H44" s="684">
        <f t="shared" si="1"/>
        <v>4523213</v>
      </c>
      <c r="I44" s="15"/>
      <c r="J44" s="365"/>
    </row>
    <row r="45" spans="1:10" ht="15">
      <c r="A45" s="703">
        <v>173</v>
      </c>
      <c r="B45" s="704" t="s">
        <v>382</v>
      </c>
      <c r="C45" s="705">
        <v>1000000</v>
      </c>
      <c r="D45" s="705"/>
      <c r="E45" s="705">
        <v>969816</v>
      </c>
      <c r="F45" s="706"/>
      <c r="G45" s="706"/>
      <c r="H45" s="684">
        <f t="shared" si="1"/>
        <v>969816</v>
      </c>
      <c r="J45" s="365"/>
    </row>
    <row r="46" spans="1:10" ht="15">
      <c r="A46" s="703">
        <v>174</v>
      </c>
      <c r="B46" s="708" t="s">
        <v>383</v>
      </c>
      <c r="C46" s="705">
        <v>2999642</v>
      </c>
      <c r="D46" s="705"/>
      <c r="E46" s="705">
        <v>449739</v>
      </c>
      <c r="F46" s="706">
        <v>1614878</v>
      </c>
      <c r="G46" s="706">
        <v>195600</v>
      </c>
      <c r="H46" s="684">
        <f t="shared" si="1"/>
        <v>2260217</v>
      </c>
      <c r="J46" s="365"/>
    </row>
    <row r="47" spans="1:10" ht="27.75" customHeight="1">
      <c r="A47" s="703">
        <v>175</v>
      </c>
      <c r="B47" s="707" t="s">
        <v>384</v>
      </c>
      <c r="C47" s="705">
        <v>2204808</v>
      </c>
      <c r="D47" s="705"/>
      <c r="E47" s="705">
        <v>248605</v>
      </c>
      <c r="F47" s="706">
        <v>1636846</v>
      </c>
      <c r="G47" s="706"/>
      <c r="H47" s="684">
        <f t="shared" si="1"/>
        <v>1885451</v>
      </c>
      <c r="J47" s="365"/>
    </row>
    <row r="48" spans="1:10" ht="14.25" customHeight="1">
      <c r="A48" s="709">
        <v>176</v>
      </c>
      <c r="B48" s="711" t="s">
        <v>385</v>
      </c>
      <c r="C48" s="705">
        <v>1300000</v>
      </c>
      <c r="D48" s="705"/>
      <c r="E48" s="705">
        <v>306539</v>
      </c>
      <c r="F48" s="706">
        <v>598347</v>
      </c>
      <c r="G48" s="706"/>
      <c r="H48" s="684">
        <f t="shared" si="1"/>
        <v>904886</v>
      </c>
      <c r="I48" s="15"/>
      <c r="J48" s="365"/>
    </row>
    <row r="49" spans="1:10" ht="14.25" customHeight="1">
      <c r="A49" s="703">
        <v>177</v>
      </c>
      <c r="B49" s="712" t="s">
        <v>386</v>
      </c>
      <c r="C49" s="705">
        <v>807888</v>
      </c>
      <c r="D49" s="705"/>
      <c r="E49" s="705">
        <v>572677</v>
      </c>
      <c r="F49" s="706">
        <v>163109</v>
      </c>
      <c r="G49" s="706"/>
      <c r="H49" s="684">
        <f t="shared" si="1"/>
        <v>735786</v>
      </c>
      <c r="J49" s="365"/>
    </row>
    <row r="50" spans="1:10" ht="14.25" customHeight="1">
      <c r="A50" s="703">
        <v>178</v>
      </c>
      <c r="B50" s="704" t="s">
        <v>387</v>
      </c>
      <c r="C50" s="705">
        <v>6446675</v>
      </c>
      <c r="D50" s="705"/>
      <c r="E50" s="705">
        <v>140841</v>
      </c>
      <c r="F50" s="706">
        <v>5757361</v>
      </c>
      <c r="G50" s="706">
        <v>150000</v>
      </c>
      <c r="H50" s="684">
        <f t="shared" si="1"/>
        <v>6048202</v>
      </c>
      <c r="J50" s="365"/>
    </row>
    <row r="51" spans="1:10" ht="28.5" customHeight="1">
      <c r="A51" s="703">
        <v>179</v>
      </c>
      <c r="B51" s="707" t="s">
        <v>388</v>
      </c>
      <c r="C51" s="705">
        <v>4500000</v>
      </c>
      <c r="D51" s="705"/>
      <c r="E51" s="705">
        <v>36412</v>
      </c>
      <c r="F51" s="706">
        <v>4434360</v>
      </c>
      <c r="G51" s="706"/>
      <c r="H51" s="684">
        <f t="shared" si="1"/>
        <v>4470772</v>
      </c>
      <c r="J51" s="365"/>
    </row>
    <row r="52" spans="1:10" ht="13.5" customHeight="1">
      <c r="A52" s="703">
        <v>180</v>
      </c>
      <c r="B52" s="707" t="s">
        <v>389</v>
      </c>
      <c r="C52" s="705">
        <v>700000</v>
      </c>
      <c r="D52" s="705"/>
      <c r="E52" s="705"/>
      <c r="F52" s="706">
        <v>635779</v>
      </c>
      <c r="G52" s="706"/>
      <c r="H52" s="684">
        <f t="shared" si="1"/>
        <v>635779</v>
      </c>
      <c r="J52" s="365"/>
    </row>
    <row r="53" spans="1:10" ht="14.25" customHeight="1">
      <c r="A53" s="703">
        <v>181</v>
      </c>
      <c r="B53" s="707" t="s">
        <v>390</v>
      </c>
      <c r="C53" s="705">
        <v>1416019</v>
      </c>
      <c r="D53" s="705"/>
      <c r="E53" s="705">
        <v>1416019</v>
      </c>
      <c r="F53" s="706"/>
      <c r="G53" s="706"/>
      <c r="H53" s="684">
        <f t="shared" si="1"/>
        <v>1416019</v>
      </c>
      <c r="J53" s="365"/>
    </row>
    <row r="54" spans="1:10" ht="12.75" customHeight="1">
      <c r="A54" s="709">
        <v>182</v>
      </c>
      <c r="B54" s="711" t="s">
        <v>391</v>
      </c>
      <c r="C54" s="705">
        <v>1968848</v>
      </c>
      <c r="D54" s="705"/>
      <c r="E54" s="705">
        <v>98000</v>
      </c>
      <c r="F54" s="706">
        <v>1193504</v>
      </c>
      <c r="G54" s="706">
        <v>131309</v>
      </c>
      <c r="H54" s="684">
        <f t="shared" si="1"/>
        <v>1422813</v>
      </c>
      <c r="I54" s="15"/>
      <c r="J54" s="365"/>
    </row>
    <row r="55" spans="1:10" ht="15">
      <c r="A55" s="703">
        <v>183</v>
      </c>
      <c r="B55" s="707" t="s">
        <v>392</v>
      </c>
      <c r="C55" s="705">
        <v>1500000</v>
      </c>
      <c r="D55" s="705"/>
      <c r="E55" s="705"/>
      <c r="F55" s="706">
        <v>459078</v>
      </c>
      <c r="G55" s="706">
        <v>1001495</v>
      </c>
      <c r="H55" s="684">
        <f t="shared" si="1"/>
        <v>1460573</v>
      </c>
      <c r="I55" s="15"/>
      <c r="J55" s="365"/>
    </row>
    <row r="56" spans="1:10" ht="36">
      <c r="A56" s="713"/>
      <c r="B56" s="714" t="s">
        <v>393</v>
      </c>
      <c r="C56" s="715"/>
      <c r="D56" s="715"/>
      <c r="E56" s="715">
        <v>1000000</v>
      </c>
      <c r="F56" s="716"/>
      <c r="G56" s="716"/>
      <c r="H56" s="684">
        <f t="shared" si="1"/>
        <v>1000000</v>
      </c>
      <c r="I56" s="15"/>
      <c r="J56" s="365"/>
    </row>
    <row r="57" spans="1:10" ht="15">
      <c r="A57" s="717">
        <v>184</v>
      </c>
      <c r="B57" s="718" t="s">
        <v>394</v>
      </c>
      <c r="C57" s="715">
        <v>400000</v>
      </c>
      <c r="D57" s="715"/>
      <c r="E57" s="715"/>
      <c r="F57" s="716">
        <v>336814</v>
      </c>
      <c r="G57" s="716"/>
      <c r="H57" s="684">
        <f t="shared" si="1"/>
        <v>336814</v>
      </c>
      <c r="J57" s="365"/>
    </row>
    <row r="58" spans="1:10" ht="15">
      <c r="A58" s="717">
        <v>185</v>
      </c>
      <c r="B58" s="718" t="s">
        <v>395</v>
      </c>
      <c r="C58" s="715">
        <v>1000000</v>
      </c>
      <c r="D58" s="715"/>
      <c r="E58" s="715"/>
      <c r="F58" s="716">
        <v>685508</v>
      </c>
      <c r="G58" s="716">
        <v>299101</v>
      </c>
      <c r="H58" s="684">
        <f t="shared" si="1"/>
        <v>984609</v>
      </c>
      <c r="I58" s="15"/>
      <c r="J58" s="365"/>
    </row>
    <row r="59" spans="1:10" ht="30">
      <c r="A59" s="717">
        <v>186</v>
      </c>
      <c r="B59" s="718" t="s">
        <v>396</v>
      </c>
      <c r="C59" s="715">
        <v>578066</v>
      </c>
      <c r="D59" s="715"/>
      <c r="E59" s="715"/>
      <c r="F59" s="716">
        <v>457285</v>
      </c>
      <c r="G59" s="716"/>
      <c r="H59" s="684">
        <f t="shared" si="1"/>
        <v>457285</v>
      </c>
      <c r="J59" s="365"/>
    </row>
    <row r="60" spans="1:10" ht="13.5" customHeight="1">
      <c r="A60" s="717">
        <v>187</v>
      </c>
      <c r="B60" s="718" t="s">
        <v>397</v>
      </c>
      <c r="C60" s="715">
        <v>1999960</v>
      </c>
      <c r="D60" s="715"/>
      <c r="E60" s="715"/>
      <c r="F60" s="716">
        <v>1848686</v>
      </c>
      <c r="G60" s="716">
        <v>99439</v>
      </c>
      <c r="H60" s="684">
        <f t="shared" si="1"/>
        <v>1948125</v>
      </c>
      <c r="J60" s="365"/>
    </row>
    <row r="61" spans="1:10" ht="30">
      <c r="A61" s="717">
        <v>188</v>
      </c>
      <c r="B61" s="718" t="s">
        <v>398</v>
      </c>
      <c r="C61" s="715">
        <v>795000</v>
      </c>
      <c r="D61" s="715"/>
      <c r="E61" s="715"/>
      <c r="F61" s="716">
        <v>166636</v>
      </c>
      <c r="G61" s="716">
        <v>611380</v>
      </c>
      <c r="H61" s="684">
        <f t="shared" si="1"/>
        <v>778016</v>
      </c>
      <c r="J61" s="365"/>
    </row>
    <row r="62" spans="1:10" ht="15">
      <c r="A62" s="717">
        <v>189</v>
      </c>
      <c r="B62" s="718" t="s">
        <v>399</v>
      </c>
      <c r="C62" s="715">
        <v>4086224</v>
      </c>
      <c r="D62" s="715"/>
      <c r="E62" s="715"/>
      <c r="F62" s="716">
        <v>4086224</v>
      </c>
      <c r="G62" s="716"/>
      <c r="H62" s="684">
        <f t="shared" si="1"/>
        <v>4086224</v>
      </c>
      <c r="J62" s="365"/>
    </row>
    <row r="63" spans="1:10" ht="14.25">
      <c r="A63" s="713">
        <v>190</v>
      </c>
      <c r="B63" s="719" t="s">
        <v>400</v>
      </c>
      <c r="C63" s="715">
        <v>1911800</v>
      </c>
      <c r="D63" s="715"/>
      <c r="E63" s="715"/>
      <c r="F63" s="716">
        <v>882316</v>
      </c>
      <c r="G63" s="716">
        <v>507278</v>
      </c>
      <c r="H63" s="684">
        <f t="shared" si="1"/>
        <v>1389594</v>
      </c>
      <c r="I63" s="15"/>
      <c r="J63" s="365"/>
    </row>
    <row r="64" spans="1:10" ht="30">
      <c r="A64" s="703">
        <v>191</v>
      </c>
      <c r="B64" s="707" t="s">
        <v>401</v>
      </c>
      <c r="C64" s="705">
        <v>1500000</v>
      </c>
      <c r="D64" s="705"/>
      <c r="E64" s="705">
        <v>200000</v>
      </c>
      <c r="F64" s="706">
        <v>550000</v>
      </c>
      <c r="G64" s="706">
        <v>748760</v>
      </c>
      <c r="H64" s="684">
        <f t="shared" si="1"/>
        <v>1498760</v>
      </c>
      <c r="J64" s="365"/>
    </row>
    <row r="65" spans="1:10" ht="14.25">
      <c r="A65" s="847" t="s">
        <v>402</v>
      </c>
      <c r="B65" s="848"/>
      <c r="C65" s="848"/>
      <c r="D65" s="848"/>
      <c r="E65" s="848"/>
      <c r="F65" s="848"/>
      <c r="G65" s="848"/>
      <c r="H65" s="849"/>
      <c r="J65" s="365"/>
    </row>
    <row r="66" spans="1:10" ht="14.25" customHeight="1">
      <c r="A66" s="717">
        <v>192</v>
      </c>
      <c r="B66" s="718" t="s">
        <v>403</v>
      </c>
      <c r="C66" s="715">
        <v>177459</v>
      </c>
      <c r="D66" s="715"/>
      <c r="E66" s="715"/>
      <c r="F66" s="716">
        <v>152000</v>
      </c>
      <c r="G66" s="716">
        <v>18350</v>
      </c>
      <c r="H66" s="684">
        <f aca="true" t="shared" si="2" ref="H66:H94">SUM(D66:G66)</f>
        <v>170350</v>
      </c>
      <c r="J66" s="365"/>
    </row>
    <row r="67" spans="1:10" ht="28.5">
      <c r="A67" s="713">
        <v>193</v>
      </c>
      <c r="B67" s="719" t="s">
        <v>404</v>
      </c>
      <c r="C67" s="715">
        <v>6000000</v>
      </c>
      <c r="D67" s="715"/>
      <c r="E67" s="715"/>
      <c r="F67" s="716">
        <v>2461846</v>
      </c>
      <c r="G67" s="716">
        <v>1083234</v>
      </c>
      <c r="H67" s="684">
        <f t="shared" si="2"/>
        <v>3545080</v>
      </c>
      <c r="I67" s="15"/>
      <c r="J67" s="365"/>
    </row>
    <row r="68" spans="1:10" ht="14.25">
      <c r="A68" s="713">
        <v>194</v>
      </c>
      <c r="B68" s="719" t="s">
        <v>405</v>
      </c>
      <c r="C68" s="715">
        <v>2500000</v>
      </c>
      <c r="D68" s="715"/>
      <c r="E68" s="715"/>
      <c r="F68" s="716">
        <v>1058971</v>
      </c>
      <c r="G68" s="716">
        <v>553530</v>
      </c>
      <c r="H68" s="684">
        <f t="shared" si="2"/>
        <v>1612501</v>
      </c>
      <c r="I68" s="15"/>
      <c r="J68" s="365"/>
    </row>
    <row r="69" spans="1:10" ht="14.25">
      <c r="A69" s="713">
        <v>195</v>
      </c>
      <c r="B69" s="719" t="s">
        <v>406</v>
      </c>
      <c r="C69" s="715">
        <v>4000000</v>
      </c>
      <c r="D69" s="715"/>
      <c r="E69" s="715"/>
      <c r="F69" s="716">
        <v>2676820</v>
      </c>
      <c r="G69" s="716">
        <v>1116885</v>
      </c>
      <c r="H69" s="684">
        <f t="shared" si="2"/>
        <v>3793705</v>
      </c>
      <c r="I69" s="15"/>
      <c r="J69" s="365"/>
    </row>
    <row r="70" spans="1:10" ht="14.25">
      <c r="A70" s="713">
        <v>196</v>
      </c>
      <c r="B70" s="719" t="s">
        <v>407</v>
      </c>
      <c r="C70" s="715">
        <v>552779</v>
      </c>
      <c r="D70" s="715"/>
      <c r="E70" s="715"/>
      <c r="F70" s="716">
        <v>274618</v>
      </c>
      <c r="G70" s="716">
        <v>129113</v>
      </c>
      <c r="H70" s="684">
        <f t="shared" si="2"/>
        <v>403731</v>
      </c>
      <c r="I70" s="15"/>
      <c r="J70" s="365"/>
    </row>
    <row r="71" spans="1:10" ht="14.25">
      <c r="A71" s="713">
        <v>197</v>
      </c>
      <c r="B71" s="719" t="s">
        <v>408</v>
      </c>
      <c r="C71" s="715">
        <v>10000000</v>
      </c>
      <c r="D71" s="715"/>
      <c r="E71" s="715"/>
      <c r="F71" s="716">
        <v>2475710</v>
      </c>
      <c r="G71" s="716">
        <v>4645754</v>
      </c>
      <c r="H71" s="684">
        <f t="shared" si="2"/>
        <v>7121464</v>
      </c>
      <c r="I71" s="15"/>
      <c r="J71" s="365"/>
    </row>
    <row r="72" spans="1:10" ht="14.25">
      <c r="A72" s="713">
        <v>198</v>
      </c>
      <c r="B72" s="719" t="s">
        <v>409</v>
      </c>
      <c r="C72" s="715">
        <v>1191800</v>
      </c>
      <c r="D72" s="715"/>
      <c r="E72" s="715"/>
      <c r="F72" s="716">
        <v>263000</v>
      </c>
      <c r="G72" s="716">
        <v>251000</v>
      </c>
      <c r="H72" s="684">
        <f t="shared" si="2"/>
        <v>514000</v>
      </c>
      <c r="I72" s="15"/>
      <c r="J72" s="365"/>
    </row>
    <row r="73" spans="1:10" ht="28.5">
      <c r="A73" s="713">
        <v>199</v>
      </c>
      <c r="B73" s="719" t="s">
        <v>410</v>
      </c>
      <c r="C73" s="715">
        <v>693914</v>
      </c>
      <c r="D73" s="715"/>
      <c r="E73" s="715"/>
      <c r="F73" s="716">
        <v>346957</v>
      </c>
      <c r="G73" s="716"/>
      <c r="H73" s="684">
        <f t="shared" si="2"/>
        <v>346957</v>
      </c>
      <c r="I73" s="15"/>
      <c r="J73" s="365"/>
    </row>
    <row r="74" spans="1:10" ht="14.25">
      <c r="A74" s="713">
        <v>200</v>
      </c>
      <c r="B74" s="719" t="s">
        <v>411</v>
      </c>
      <c r="C74" s="715">
        <v>4912964</v>
      </c>
      <c r="D74" s="715"/>
      <c r="E74" s="715"/>
      <c r="F74" s="716">
        <v>1614898</v>
      </c>
      <c r="G74" s="716">
        <v>640000</v>
      </c>
      <c r="H74" s="684">
        <f t="shared" si="2"/>
        <v>2254898</v>
      </c>
      <c r="I74" s="15"/>
      <c r="J74" s="365"/>
    </row>
    <row r="75" spans="1:10" ht="14.25">
      <c r="A75" s="713">
        <v>201</v>
      </c>
      <c r="B75" s="719" t="s">
        <v>412</v>
      </c>
      <c r="C75" s="715">
        <v>361487</v>
      </c>
      <c r="D75" s="715"/>
      <c r="E75" s="715"/>
      <c r="F75" s="716">
        <v>180744</v>
      </c>
      <c r="G75" s="716"/>
      <c r="H75" s="684">
        <f t="shared" si="2"/>
        <v>180744</v>
      </c>
      <c r="I75" s="15"/>
      <c r="J75" s="365"/>
    </row>
    <row r="76" spans="1:10" ht="14.25" customHeight="1">
      <c r="A76" s="717">
        <v>202</v>
      </c>
      <c r="B76" s="718" t="s">
        <v>413</v>
      </c>
      <c r="C76" s="715">
        <v>1177733</v>
      </c>
      <c r="D76" s="715"/>
      <c r="E76" s="715"/>
      <c r="F76" s="716">
        <v>1167672</v>
      </c>
      <c r="G76" s="716"/>
      <c r="H76" s="684">
        <f t="shared" si="2"/>
        <v>1167672</v>
      </c>
      <c r="J76" s="365"/>
    </row>
    <row r="77" spans="1:10" ht="14.25">
      <c r="A77" s="713">
        <v>203</v>
      </c>
      <c r="B77" s="719" t="s">
        <v>414</v>
      </c>
      <c r="C77" s="715">
        <v>65000</v>
      </c>
      <c r="D77" s="715"/>
      <c r="E77" s="715"/>
      <c r="F77" s="716"/>
      <c r="G77" s="716"/>
      <c r="H77" s="684">
        <f t="shared" si="2"/>
        <v>0</v>
      </c>
      <c r="I77" s="15"/>
      <c r="J77" s="365"/>
    </row>
    <row r="78" spans="1:10" ht="28.5" customHeight="1">
      <c r="A78" s="713">
        <v>204</v>
      </c>
      <c r="B78" s="719" t="s">
        <v>415</v>
      </c>
      <c r="C78" s="715">
        <v>500000</v>
      </c>
      <c r="D78" s="715"/>
      <c r="E78" s="715"/>
      <c r="F78" s="716">
        <v>169942</v>
      </c>
      <c r="G78" s="716">
        <v>145561</v>
      </c>
      <c r="H78" s="684">
        <f t="shared" si="2"/>
        <v>315503</v>
      </c>
      <c r="I78" s="15"/>
      <c r="J78" s="365"/>
    </row>
    <row r="79" spans="1:10" ht="28.5">
      <c r="A79" s="713">
        <v>205</v>
      </c>
      <c r="B79" s="719" t="s">
        <v>416</v>
      </c>
      <c r="C79" s="715">
        <v>5768276</v>
      </c>
      <c r="D79" s="715"/>
      <c r="E79" s="715"/>
      <c r="F79" s="716">
        <v>983510</v>
      </c>
      <c r="G79" s="716">
        <v>1922971</v>
      </c>
      <c r="H79" s="684">
        <f t="shared" si="2"/>
        <v>2906481</v>
      </c>
      <c r="I79" s="15"/>
      <c r="J79" s="365"/>
    </row>
    <row r="80" spans="1:10" ht="14.25" customHeight="1">
      <c r="A80" s="713">
        <v>206</v>
      </c>
      <c r="B80" s="719" t="s">
        <v>417</v>
      </c>
      <c r="C80" s="715">
        <v>1500000</v>
      </c>
      <c r="D80" s="715"/>
      <c r="E80" s="715"/>
      <c r="F80" s="716">
        <v>425339</v>
      </c>
      <c r="G80" s="716">
        <v>243076</v>
      </c>
      <c r="H80" s="684">
        <f t="shared" si="2"/>
        <v>668415</v>
      </c>
      <c r="I80" s="15"/>
      <c r="J80" s="365"/>
    </row>
    <row r="81" spans="1:10" ht="14.25" customHeight="1">
      <c r="A81" s="713">
        <v>207</v>
      </c>
      <c r="B81" s="719" t="s">
        <v>418</v>
      </c>
      <c r="C81" s="715">
        <v>918822</v>
      </c>
      <c r="D81" s="715"/>
      <c r="E81" s="715"/>
      <c r="F81" s="716">
        <v>429607</v>
      </c>
      <c r="G81" s="716">
        <v>128214</v>
      </c>
      <c r="H81" s="684">
        <f t="shared" si="2"/>
        <v>557821</v>
      </c>
      <c r="I81" s="15"/>
      <c r="J81" s="365"/>
    </row>
    <row r="82" spans="1:10" ht="14.25" customHeight="1">
      <c r="A82" s="717">
        <v>208</v>
      </c>
      <c r="B82" s="718" t="s">
        <v>419</v>
      </c>
      <c r="C82" s="715">
        <v>1999669</v>
      </c>
      <c r="D82" s="715"/>
      <c r="E82" s="715"/>
      <c r="F82" s="716">
        <v>1999669</v>
      </c>
      <c r="G82" s="716"/>
      <c r="H82" s="684">
        <f t="shared" si="2"/>
        <v>1999669</v>
      </c>
      <c r="J82" s="365"/>
    </row>
    <row r="83" spans="1:10" ht="14.25" customHeight="1">
      <c r="A83" s="713">
        <v>209</v>
      </c>
      <c r="B83" s="719" t="s">
        <v>420</v>
      </c>
      <c r="C83" s="715">
        <v>9346223</v>
      </c>
      <c r="D83" s="715"/>
      <c r="E83" s="715"/>
      <c r="F83" s="716">
        <v>1686656</v>
      </c>
      <c r="G83" s="716">
        <v>689628</v>
      </c>
      <c r="H83" s="684">
        <f t="shared" si="2"/>
        <v>2376284</v>
      </c>
      <c r="I83" s="15"/>
      <c r="J83" s="365"/>
    </row>
    <row r="84" spans="1:10" ht="14.25" customHeight="1">
      <c r="A84" s="713">
        <v>210</v>
      </c>
      <c r="B84" s="719" t="s">
        <v>421</v>
      </c>
      <c r="C84" s="715">
        <v>1974477</v>
      </c>
      <c r="D84" s="715"/>
      <c r="E84" s="715"/>
      <c r="F84" s="716">
        <v>202745</v>
      </c>
      <c r="G84" s="716">
        <v>420463</v>
      </c>
      <c r="H84" s="684">
        <f t="shared" si="2"/>
        <v>623208</v>
      </c>
      <c r="I84" s="15"/>
      <c r="J84" s="365"/>
    </row>
    <row r="85" spans="1:10" ht="14.25" customHeight="1">
      <c r="A85" s="713">
        <v>211</v>
      </c>
      <c r="B85" s="719" t="s">
        <v>422</v>
      </c>
      <c r="C85" s="715">
        <v>1742246</v>
      </c>
      <c r="D85" s="715"/>
      <c r="E85" s="715"/>
      <c r="F85" s="716"/>
      <c r="G85" s="716">
        <v>28703</v>
      </c>
      <c r="H85" s="684">
        <f t="shared" si="2"/>
        <v>28703</v>
      </c>
      <c r="I85" s="15"/>
      <c r="J85" s="365"/>
    </row>
    <row r="86" spans="1:10" ht="28.5" customHeight="1">
      <c r="A86" s="713">
        <v>212</v>
      </c>
      <c r="B86" s="719" t="s">
        <v>423</v>
      </c>
      <c r="C86" s="715">
        <v>959127</v>
      </c>
      <c r="D86" s="715"/>
      <c r="E86" s="715"/>
      <c r="F86" s="716"/>
      <c r="G86" s="716"/>
      <c r="H86" s="684">
        <f t="shared" si="2"/>
        <v>0</v>
      </c>
      <c r="I86" s="15"/>
      <c r="J86" s="365"/>
    </row>
    <row r="87" spans="1:10" ht="14.25" customHeight="1">
      <c r="A87" s="717">
        <v>213</v>
      </c>
      <c r="B87" s="718" t="s">
        <v>424</v>
      </c>
      <c r="C87" s="715">
        <v>4022267</v>
      </c>
      <c r="D87" s="715"/>
      <c r="E87" s="715"/>
      <c r="F87" s="716"/>
      <c r="G87" s="716">
        <v>4022267</v>
      </c>
      <c r="H87" s="684">
        <f t="shared" si="2"/>
        <v>4022267</v>
      </c>
      <c r="I87" s="15"/>
      <c r="J87" s="365"/>
    </row>
    <row r="88" spans="1:10" ht="14.25" customHeight="1">
      <c r="A88" s="713">
        <v>214</v>
      </c>
      <c r="B88" s="719" t="s">
        <v>425</v>
      </c>
      <c r="C88" s="715">
        <v>1608629</v>
      </c>
      <c r="D88" s="715"/>
      <c r="E88" s="715"/>
      <c r="F88" s="716"/>
      <c r="G88" s="716">
        <v>303362</v>
      </c>
      <c r="H88" s="684">
        <f t="shared" si="2"/>
        <v>303362</v>
      </c>
      <c r="I88" s="15"/>
      <c r="J88" s="365"/>
    </row>
    <row r="89" spans="1:10" ht="28.5" customHeight="1">
      <c r="A89" s="713">
        <v>215</v>
      </c>
      <c r="B89" s="719" t="s">
        <v>426</v>
      </c>
      <c r="C89" s="715">
        <v>497010</v>
      </c>
      <c r="D89" s="715"/>
      <c r="E89" s="715"/>
      <c r="F89" s="716"/>
      <c r="G89" s="716">
        <v>96047</v>
      </c>
      <c r="H89" s="684">
        <f t="shared" si="2"/>
        <v>96047</v>
      </c>
      <c r="I89" s="15"/>
      <c r="J89" s="365"/>
    </row>
    <row r="90" spans="1:10" ht="14.25" customHeight="1">
      <c r="A90" s="713">
        <v>216</v>
      </c>
      <c r="B90" s="719" t="s">
        <v>427</v>
      </c>
      <c r="C90" s="715">
        <v>749867</v>
      </c>
      <c r="D90" s="715"/>
      <c r="E90" s="715"/>
      <c r="F90" s="716"/>
      <c r="G90" s="716">
        <v>254000</v>
      </c>
      <c r="H90" s="684">
        <f t="shared" si="2"/>
        <v>254000</v>
      </c>
      <c r="I90" s="15"/>
      <c r="J90" s="365"/>
    </row>
    <row r="91" spans="1:10" ht="28.5" customHeight="1">
      <c r="A91" s="713">
        <v>217</v>
      </c>
      <c r="B91" s="719" t="s">
        <v>428</v>
      </c>
      <c r="C91" s="715">
        <v>962539</v>
      </c>
      <c r="D91" s="715"/>
      <c r="E91" s="715"/>
      <c r="F91" s="716"/>
      <c r="G91" s="716">
        <v>127656</v>
      </c>
      <c r="H91" s="684">
        <f t="shared" si="2"/>
        <v>127656</v>
      </c>
      <c r="I91" s="15"/>
      <c r="J91" s="365"/>
    </row>
    <row r="92" spans="1:10" ht="14.25" customHeight="1">
      <c r="A92" s="713">
        <v>218</v>
      </c>
      <c r="B92" s="719" t="s">
        <v>429</v>
      </c>
      <c r="C92" s="715">
        <v>1245934</v>
      </c>
      <c r="D92" s="715"/>
      <c r="E92" s="715"/>
      <c r="F92" s="716"/>
      <c r="G92" s="716">
        <v>35343</v>
      </c>
      <c r="H92" s="684">
        <f t="shared" si="2"/>
        <v>35343</v>
      </c>
      <c r="I92" s="15"/>
      <c r="J92" s="365"/>
    </row>
    <row r="93" spans="1:10" ht="28.5" customHeight="1">
      <c r="A93" s="713">
        <v>219</v>
      </c>
      <c r="B93" s="719" t="s">
        <v>430</v>
      </c>
      <c r="C93" s="715">
        <v>588110</v>
      </c>
      <c r="D93" s="715"/>
      <c r="E93" s="715"/>
      <c r="F93" s="716"/>
      <c r="G93" s="716"/>
      <c r="H93" s="684">
        <f t="shared" si="2"/>
        <v>0</v>
      </c>
      <c r="I93" s="15"/>
      <c r="J93" s="365"/>
    </row>
    <row r="94" spans="1:10" ht="14.25" customHeight="1">
      <c r="A94" s="713">
        <v>220</v>
      </c>
      <c r="B94" s="719" t="s">
        <v>431</v>
      </c>
      <c r="C94" s="715">
        <v>1999997</v>
      </c>
      <c r="D94" s="715"/>
      <c r="E94" s="715"/>
      <c r="F94" s="716"/>
      <c r="G94" s="716"/>
      <c r="H94" s="684">
        <f t="shared" si="2"/>
        <v>0</v>
      </c>
      <c r="I94" s="15"/>
      <c r="J94" s="365"/>
    </row>
    <row r="95" spans="1:10" ht="14.25">
      <c r="A95" s="847" t="s">
        <v>432</v>
      </c>
      <c r="B95" s="848"/>
      <c r="C95" s="848"/>
      <c r="D95" s="848"/>
      <c r="E95" s="848"/>
      <c r="F95" s="848"/>
      <c r="G95" s="848"/>
      <c r="H95" s="849"/>
      <c r="I95" s="15"/>
      <c r="J95" s="365"/>
    </row>
    <row r="96" spans="1:10" ht="14.25" customHeight="1">
      <c r="A96" s="713">
        <v>221</v>
      </c>
      <c r="B96" s="719" t="s">
        <v>433</v>
      </c>
      <c r="C96" s="715">
        <v>2500000</v>
      </c>
      <c r="D96" s="715"/>
      <c r="E96" s="715"/>
      <c r="F96" s="716"/>
      <c r="G96" s="716"/>
      <c r="H96" s="684">
        <f aca="true" t="shared" si="3" ref="H96:H107">SUM(D96:G96)</f>
        <v>0</v>
      </c>
      <c r="I96" s="15"/>
      <c r="J96" s="365"/>
    </row>
    <row r="97" spans="1:10" ht="14.25" customHeight="1">
      <c r="A97" s="713">
        <v>222</v>
      </c>
      <c r="B97" s="719" t="s">
        <v>434</v>
      </c>
      <c r="C97" s="715">
        <v>4000000</v>
      </c>
      <c r="D97" s="715"/>
      <c r="E97" s="715"/>
      <c r="F97" s="716"/>
      <c r="G97" s="716"/>
      <c r="H97" s="684">
        <f t="shared" si="3"/>
        <v>0</v>
      </c>
      <c r="I97" s="15"/>
      <c r="J97" s="365"/>
    </row>
    <row r="98" spans="1:10" ht="14.25" customHeight="1">
      <c r="A98" s="713">
        <v>223</v>
      </c>
      <c r="B98" s="719" t="s">
        <v>435</v>
      </c>
      <c r="C98" s="715">
        <v>2000000</v>
      </c>
      <c r="D98" s="715"/>
      <c r="E98" s="715"/>
      <c r="F98" s="716"/>
      <c r="G98" s="716"/>
      <c r="H98" s="684">
        <f t="shared" si="3"/>
        <v>0</v>
      </c>
      <c r="I98" s="15"/>
      <c r="J98" s="365"/>
    </row>
    <row r="99" spans="1:10" ht="14.25" customHeight="1">
      <c r="A99" s="713">
        <v>224</v>
      </c>
      <c r="B99" s="719" t="s">
        <v>436</v>
      </c>
      <c r="C99" s="715">
        <v>500000</v>
      </c>
      <c r="D99" s="715"/>
      <c r="E99" s="715"/>
      <c r="F99" s="716"/>
      <c r="G99" s="716"/>
      <c r="H99" s="684">
        <f t="shared" si="3"/>
        <v>0</v>
      </c>
      <c r="I99" s="15"/>
      <c r="J99" s="365"/>
    </row>
    <row r="100" spans="1:10" ht="14.25" customHeight="1">
      <c r="A100" s="713">
        <v>225</v>
      </c>
      <c r="B100" s="719" t="s">
        <v>437</v>
      </c>
      <c r="C100" s="715">
        <v>9000000</v>
      </c>
      <c r="D100" s="715"/>
      <c r="E100" s="715"/>
      <c r="F100" s="716"/>
      <c r="G100" s="716"/>
      <c r="H100" s="684">
        <f t="shared" si="3"/>
        <v>0</v>
      </c>
      <c r="I100" s="15"/>
      <c r="J100" s="365"/>
    </row>
    <row r="101" spans="1:10" ht="14.25" customHeight="1">
      <c r="A101" s="713">
        <v>226</v>
      </c>
      <c r="B101" s="719" t="s">
        <v>438</v>
      </c>
      <c r="C101" s="715">
        <v>4500000</v>
      </c>
      <c r="D101" s="715"/>
      <c r="E101" s="715"/>
      <c r="F101" s="716"/>
      <c r="G101" s="716"/>
      <c r="H101" s="684">
        <f t="shared" si="3"/>
        <v>0</v>
      </c>
      <c r="I101" s="15"/>
      <c r="J101" s="365"/>
    </row>
    <row r="102" spans="1:10" ht="14.25" customHeight="1">
      <c r="A102" s="713">
        <v>227</v>
      </c>
      <c r="B102" s="719" t="s">
        <v>439</v>
      </c>
      <c r="C102" s="715">
        <v>10000000</v>
      </c>
      <c r="D102" s="715"/>
      <c r="E102" s="715"/>
      <c r="F102" s="716"/>
      <c r="G102" s="716"/>
      <c r="H102" s="684">
        <f t="shared" si="3"/>
        <v>0</v>
      </c>
      <c r="I102" s="15"/>
      <c r="J102" s="365"/>
    </row>
    <row r="103" spans="1:10" ht="28.5" customHeight="1">
      <c r="A103" s="713">
        <v>228</v>
      </c>
      <c r="B103" s="720" t="s">
        <v>440</v>
      </c>
      <c r="C103" s="715">
        <v>500000</v>
      </c>
      <c r="D103" s="715"/>
      <c r="E103" s="715"/>
      <c r="F103" s="716"/>
      <c r="G103" s="716"/>
      <c r="H103" s="684">
        <f t="shared" si="3"/>
        <v>0</v>
      </c>
      <c r="I103" s="15"/>
      <c r="J103" s="365"/>
    </row>
    <row r="104" spans="1:10" ht="14.25" customHeight="1">
      <c r="A104" s="713">
        <v>229</v>
      </c>
      <c r="B104" s="719" t="s">
        <v>441</v>
      </c>
      <c r="C104" s="715">
        <v>1500000</v>
      </c>
      <c r="D104" s="715"/>
      <c r="E104" s="715"/>
      <c r="F104" s="716"/>
      <c r="G104" s="716"/>
      <c r="H104" s="684">
        <f t="shared" si="3"/>
        <v>0</v>
      </c>
      <c r="I104" s="15"/>
      <c r="J104" s="365"/>
    </row>
    <row r="105" spans="1:10" ht="28.5" customHeight="1">
      <c r="A105" s="713">
        <v>230</v>
      </c>
      <c r="B105" s="719" t="s">
        <v>442</v>
      </c>
      <c r="C105" s="715">
        <v>1500000</v>
      </c>
      <c r="D105" s="715"/>
      <c r="E105" s="715"/>
      <c r="F105" s="716"/>
      <c r="G105" s="716"/>
      <c r="H105" s="684">
        <f t="shared" si="3"/>
        <v>0</v>
      </c>
      <c r="I105" s="15"/>
      <c r="J105" s="365"/>
    </row>
    <row r="106" spans="1:10" ht="14.25" customHeight="1">
      <c r="A106" s="713">
        <v>231</v>
      </c>
      <c r="B106" s="719" t="s">
        <v>443</v>
      </c>
      <c r="C106" s="715">
        <v>1000000</v>
      </c>
      <c r="D106" s="715"/>
      <c r="E106" s="715"/>
      <c r="F106" s="716"/>
      <c r="G106" s="716"/>
      <c r="H106" s="684">
        <f t="shared" si="3"/>
        <v>0</v>
      </c>
      <c r="I106" s="15"/>
      <c r="J106" s="365"/>
    </row>
    <row r="107" spans="1:10" ht="14.25" customHeight="1">
      <c r="A107" s="713">
        <v>232</v>
      </c>
      <c r="B107" s="719" t="s">
        <v>444</v>
      </c>
      <c r="C107" s="715">
        <v>1000000</v>
      </c>
      <c r="D107" s="715"/>
      <c r="E107" s="715"/>
      <c r="F107" s="716"/>
      <c r="G107" s="716"/>
      <c r="H107" s="684">
        <f t="shared" si="3"/>
        <v>0</v>
      </c>
      <c r="I107" s="15"/>
      <c r="J107" s="365"/>
    </row>
    <row r="108" spans="1:9" ht="15.75" thickBot="1">
      <c r="A108" s="850" t="s">
        <v>445</v>
      </c>
      <c r="B108" s="851"/>
      <c r="C108" s="721">
        <f>SUM(C3:C107)</f>
        <v>227695991</v>
      </c>
      <c r="D108" s="721">
        <f>SUM(D3:D36)</f>
        <v>13027747.5</v>
      </c>
      <c r="E108" s="721">
        <f>SUM(E3:E64)</f>
        <v>52802354</v>
      </c>
      <c r="F108" s="721">
        <f>SUM(F3:F94)</f>
        <v>56803860</v>
      </c>
      <c r="G108" s="721">
        <f>SUM(G3:G107)</f>
        <v>20716749</v>
      </c>
      <c r="H108" s="722">
        <f>SUM(H3:H107)</f>
        <v>143350708.5</v>
      </c>
      <c r="I108" s="99"/>
    </row>
    <row r="109" spans="1:19" ht="24.75" customHeight="1" thickBot="1">
      <c r="A109" s="446"/>
      <c r="B109" s="446"/>
      <c r="C109" s="602"/>
      <c r="D109" s="723"/>
      <c r="E109" s="723"/>
      <c r="F109" s="723"/>
      <c r="G109" s="723"/>
      <c r="H109" s="723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</row>
    <row r="110" spans="1:8" ht="15">
      <c r="A110" s="852" t="s">
        <v>446</v>
      </c>
      <c r="B110" s="853"/>
      <c r="C110" s="853"/>
      <c r="D110" s="853"/>
      <c r="E110" s="854"/>
      <c r="F110" s="854"/>
      <c r="G110" s="854"/>
      <c r="H110" s="855"/>
    </row>
    <row r="111" spans="1:8" ht="39.75" customHeight="1">
      <c r="A111" s="724" t="s">
        <v>447</v>
      </c>
      <c r="B111" s="725" t="s">
        <v>333</v>
      </c>
      <c r="C111" s="682"/>
      <c r="D111" s="726" t="s">
        <v>448</v>
      </c>
      <c r="E111" s="727"/>
      <c r="F111" s="727"/>
      <c r="G111" s="727"/>
      <c r="H111" s="728" t="s">
        <v>339</v>
      </c>
    </row>
    <row r="112" spans="1:8" ht="14.25" customHeight="1">
      <c r="A112" s="729">
        <v>2</v>
      </c>
      <c r="B112" s="730" t="s">
        <v>449</v>
      </c>
      <c r="C112" s="682"/>
      <c r="D112" s="731">
        <v>22000</v>
      </c>
      <c r="E112" s="727"/>
      <c r="F112" s="727"/>
      <c r="G112" s="727"/>
      <c r="H112" s="684">
        <f>(D112:D112)</f>
        <v>22000</v>
      </c>
    </row>
    <row r="113" spans="1:8" ht="14.25" customHeight="1">
      <c r="A113" s="729">
        <v>176</v>
      </c>
      <c r="B113" s="730" t="s">
        <v>385</v>
      </c>
      <c r="C113" s="682"/>
      <c r="D113" s="731">
        <v>100000</v>
      </c>
      <c r="E113" s="727"/>
      <c r="F113" s="727"/>
      <c r="G113" s="727"/>
      <c r="H113" s="684">
        <f>(D113:D113)</f>
        <v>100000</v>
      </c>
    </row>
    <row r="114" spans="1:8" ht="14.25" customHeight="1">
      <c r="A114" s="729">
        <v>189</v>
      </c>
      <c r="B114" s="730" t="s">
        <v>399</v>
      </c>
      <c r="C114" s="682"/>
      <c r="D114" s="731">
        <v>12133</v>
      </c>
      <c r="E114" s="727"/>
      <c r="F114" s="727"/>
      <c r="G114" s="727"/>
      <c r="H114" s="684">
        <f>(D114:D114)</f>
        <v>12133</v>
      </c>
    </row>
    <row r="115" spans="1:8" ht="14.25" customHeight="1">
      <c r="A115" s="729">
        <v>202</v>
      </c>
      <c r="B115" s="730" t="s">
        <v>413</v>
      </c>
      <c r="C115" s="682"/>
      <c r="D115" s="731">
        <v>50000</v>
      </c>
      <c r="E115" s="727"/>
      <c r="F115" s="727"/>
      <c r="G115" s="727"/>
      <c r="H115" s="684">
        <f>(D115:D115)</f>
        <v>50000</v>
      </c>
    </row>
    <row r="116" spans="1:8" ht="14.25" customHeight="1">
      <c r="A116" s="729"/>
      <c r="B116" s="730"/>
      <c r="C116" s="682"/>
      <c r="D116" s="731"/>
      <c r="E116" s="727"/>
      <c r="F116" s="727"/>
      <c r="G116" s="727"/>
      <c r="H116" s="684"/>
    </row>
    <row r="117" spans="1:8" ht="14.25" customHeight="1">
      <c r="A117" s="729"/>
      <c r="B117" s="730"/>
      <c r="C117" s="682"/>
      <c r="D117" s="731"/>
      <c r="E117" s="727"/>
      <c r="F117" s="727"/>
      <c r="G117" s="727"/>
      <c r="H117" s="684"/>
    </row>
    <row r="118" spans="1:8" ht="14.25">
      <c r="A118" s="729"/>
      <c r="B118" s="732"/>
      <c r="C118" s="682"/>
      <c r="D118" s="682"/>
      <c r="E118" s="683"/>
      <c r="F118" s="683"/>
      <c r="G118" s="683"/>
      <c r="H118" s="684"/>
    </row>
    <row r="119" spans="1:8" ht="14.25">
      <c r="A119" s="729"/>
      <c r="B119" s="732"/>
      <c r="C119" s="682"/>
      <c r="D119" s="682"/>
      <c r="E119" s="683"/>
      <c r="F119" s="683"/>
      <c r="G119" s="683"/>
      <c r="H119" s="684"/>
    </row>
    <row r="120" spans="1:8" ht="15">
      <c r="A120" s="856" t="s">
        <v>450</v>
      </c>
      <c r="B120" s="857"/>
      <c r="C120" s="682"/>
      <c r="D120" s="682"/>
      <c r="E120" s="683"/>
      <c r="F120" s="683"/>
      <c r="G120" s="683"/>
      <c r="H120" s="684">
        <f>SUM(H112:H119)</f>
        <v>184133</v>
      </c>
    </row>
    <row r="121" spans="1:8" ht="12.75" customHeight="1">
      <c r="A121" s="858" t="s">
        <v>451</v>
      </c>
      <c r="B121" s="859"/>
      <c r="C121" s="682"/>
      <c r="D121" s="682"/>
      <c r="E121" s="683"/>
      <c r="F121" s="683"/>
      <c r="G121" s="683"/>
      <c r="H121" s="684">
        <v>2000000</v>
      </c>
    </row>
    <row r="122" spans="1:8" ht="15">
      <c r="A122" s="858" t="s">
        <v>452</v>
      </c>
      <c r="B122" s="859"/>
      <c r="C122" s="682"/>
      <c r="D122" s="682"/>
      <c r="E122" s="683"/>
      <c r="F122" s="683"/>
      <c r="G122" s="683"/>
      <c r="H122" s="684">
        <v>31100000</v>
      </c>
    </row>
    <row r="123" spans="1:8" ht="15">
      <c r="A123" s="856" t="s">
        <v>981</v>
      </c>
      <c r="B123" s="857"/>
      <c r="C123" s="682"/>
      <c r="D123" s="733"/>
      <c r="E123" s="734"/>
      <c r="F123" s="734"/>
      <c r="G123" s="734"/>
      <c r="H123" s="684">
        <f>SUM(H120:H122)</f>
        <v>33284133</v>
      </c>
    </row>
    <row r="124" spans="1:8" ht="15">
      <c r="A124" s="856" t="s">
        <v>453</v>
      </c>
      <c r="B124" s="857"/>
      <c r="C124" s="682"/>
      <c r="D124" s="682"/>
      <c r="E124" s="683"/>
      <c r="F124" s="683"/>
      <c r="G124" s="683"/>
      <c r="H124" s="684">
        <v>204996.88</v>
      </c>
    </row>
    <row r="125" spans="1:8" ht="15.75" thickBot="1">
      <c r="A125" s="860" t="s">
        <v>454</v>
      </c>
      <c r="B125" s="861"/>
      <c r="C125" s="735"/>
      <c r="D125" s="735"/>
      <c r="E125" s="736"/>
      <c r="F125" s="736"/>
      <c r="G125" s="736"/>
      <c r="H125" s="737">
        <f>SUM(H123:H124)</f>
        <v>33489129.88</v>
      </c>
    </row>
    <row r="126" spans="1:8" ht="12.75" customHeight="1">
      <c r="A126" s="446"/>
      <c r="B126" s="446"/>
      <c r="C126" s="602"/>
      <c r="D126" s="602"/>
      <c r="E126" s="602"/>
      <c r="F126" s="602"/>
      <c r="G126" s="602"/>
      <c r="H126" s="602"/>
    </row>
    <row r="127" spans="1:8" ht="20.25">
      <c r="A127" s="862"/>
      <c r="B127" s="862"/>
      <c r="C127" s="862"/>
      <c r="D127" s="866" t="s">
        <v>264</v>
      </c>
      <c r="E127" s="866"/>
      <c r="F127" s="866"/>
      <c r="G127" s="866"/>
      <c r="H127" s="866"/>
    </row>
    <row r="128" spans="1:8" ht="15">
      <c r="A128" s="603"/>
      <c r="B128" s="603"/>
      <c r="C128" s="603"/>
      <c r="D128" s="604"/>
      <c r="E128" s="604"/>
      <c r="F128" s="604"/>
      <c r="G128" s="604"/>
      <c r="H128" s="604"/>
    </row>
    <row r="129" spans="1:8" ht="15">
      <c r="A129" s="862"/>
      <c r="B129" s="862"/>
      <c r="C129" s="867"/>
      <c r="D129" s="821"/>
      <c r="E129" s="604"/>
      <c r="F129" s="604"/>
      <c r="G129" s="604"/>
      <c r="H129" s="604"/>
    </row>
    <row r="130" spans="1:8" ht="14.25">
      <c r="A130" s="446"/>
      <c r="B130" s="446"/>
      <c r="C130" s="602"/>
      <c r="D130" s="602"/>
      <c r="E130" s="602"/>
      <c r="F130" s="602"/>
      <c r="G130" s="602"/>
      <c r="H130" s="602"/>
    </row>
    <row r="131" spans="1:8" ht="12.75" customHeight="1">
      <c r="A131" s="862"/>
      <c r="B131" s="863"/>
      <c r="C131" s="863"/>
      <c r="D131" s="864"/>
      <c r="E131" s="864"/>
      <c r="F131" s="864"/>
      <c r="G131" s="864"/>
      <c r="H131" s="864"/>
    </row>
    <row r="132" spans="1:8" ht="12.75" customHeight="1">
      <c r="A132" s="603"/>
      <c r="B132" s="605"/>
      <c r="C132" s="605"/>
      <c r="D132" s="606"/>
      <c r="E132" s="606"/>
      <c r="F132" s="606"/>
      <c r="G132" s="606"/>
      <c r="H132" s="606"/>
    </row>
    <row r="133" spans="1:8" ht="15">
      <c r="A133" s="862"/>
      <c r="B133" s="863"/>
      <c r="C133" s="863"/>
      <c r="D133" s="864"/>
      <c r="E133" s="864"/>
      <c r="F133" s="864"/>
      <c r="G133" s="864"/>
      <c r="H133" s="864"/>
    </row>
    <row r="134" spans="1:8" ht="12.75">
      <c r="A134" s="738"/>
      <c r="B134" s="738"/>
      <c r="C134" s="739"/>
      <c r="D134" s="739"/>
      <c r="E134" s="739"/>
      <c r="F134" s="739"/>
      <c r="G134" s="739"/>
      <c r="H134" s="739"/>
    </row>
    <row r="135" spans="1:8" ht="12.75">
      <c r="A135" s="740"/>
      <c r="B135" s="740"/>
      <c r="C135" s="741"/>
      <c r="D135" s="739"/>
      <c r="E135" s="739"/>
      <c r="F135" s="739"/>
      <c r="G135" s="739"/>
      <c r="H135" s="739"/>
    </row>
    <row r="136" spans="1:8" ht="12.75">
      <c r="A136" s="865"/>
      <c r="B136" s="865"/>
      <c r="C136" s="739"/>
      <c r="D136" s="739"/>
      <c r="E136" s="739"/>
      <c r="F136" s="739"/>
      <c r="G136" s="739"/>
      <c r="H136" s="742"/>
    </row>
  </sheetData>
  <mergeCells count="21">
    <mergeCell ref="A136:B136"/>
    <mergeCell ref="D127:H127"/>
    <mergeCell ref="A129:D129"/>
    <mergeCell ref="A131:C131"/>
    <mergeCell ref="D131:H131"/>
    <mergeCell ref="A125:B125"/>
    <mergeCell ref="A127:C127"/>
    <mergeCell ref="A133:C133"/>
    <mergeCell ref="D133:H133"/>
    <mergeCell ref="A121:B121"/>
    <mergeCell ref="A122:B122"/>
    <mergeCell ref="A123:B123"/>
    <mergeCell ref="A124:B124"/>
    <mergeCell ref="A95:H95"/>
    <mergeCell ref="A108:B108"/>
    <mergeCell ref="A110:H110"/>
    <mergeCell ref="A120:B120"/>
    <mergeCell ref="A1:I1"/>
    <mergeCell ref="A3:H3"/>
    <mergeCell ref="A36:H36"/>
    <mergeCell ref="A65:H65"/>
  </mergeCells>
  <printOptions horizontalCentered="1"/>
  <pageMargins left="0.3937007874015748" right="0.3937007874015748" top="0.7874015748031497" bottom="0.1968503937007874" header="0.5118110236220472" footer="0.5118110236220472"/>
  <pageSetup firstPageNumber="25" useFirstPageNumber="1" horizontalDpi="600" verticalDpi="600" orientation="portrait" paperSize="9" scale="71" r:id="rId1"/>
  <headerFooter alignWithMargins="0">
    <oddFooter>&amp;C&amp;P</oddFooter>
  </headerFooter>
  <rowBreaks count="2" manualBreakCount="2">
    <brk id="64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2009-05-28T09:28:52Z</cp:lastPrinted>
  <dcterms:created xsi:type="dcterms:W3CDTF">1997-01-24T11:07:25Z</dcterms:created>
  <dcterms:modified xsi:type="dcterms:W3CDTF">2009-05-28T10:11:22Z</dcterms:modified>
  <cp:category/>
  <cp:version/>
  <cp:contentType/>
  <cp:contentStatus/>
</cp:coreProperties>
</file>