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9750" tabRatio="915" activeTab="0"/>
  </bookViews>
  <sheets>
    <sheet name="úvod" sheetId="1" r:id="rId1"/>
    <sheet name="obsah" sheetId="2" r:id="rId2"/>
    <sheet name="Souhrn" sheetId="3" r:id="rId3"/>
    <sheet name="Zdroje" sheetId="4" r:id="rId4"/>
    <sheet name="Výdaje" sheetId="5" r:id="rId5"/>
    <sheet name="ZavUkaz" sheetId="6" r:id="rId6"/>
    <sheet name="Transfery" sheetId="7" r:id="rId7"/>
  </sheets>
  <definedNames>
    <definedName name="_xlnm.Print_Titles" localSheetId="6">'Transfery'!$4:$4</definedName>
    <definedName name="_xlnm.Print_Area" localSheetId="1">'obsah'!$A$1:$D$16</definedName>
    <definedName name="_xlnm.Print_Area" localSheetId="2">'Souhrn'!$A$1:$I$46</definedName>
    <definedName name="_xlnm.Print_Area" localSheetId="6">'Transfery'!$A$1:$E$27</definedName>
    <definedName name="_xlnm.Print_Area" localSheetId="4">'Výdaje'!$A$1:$G$204</definedName>
    <definedName name="_xlnm.Print_Area" localSheetId="5">'ZavUkaz'!$A$1:$H$234</definedName>
    <definedName name="_xlnm.Print_Area" localSheetId="3">'Zdroje'!$A$1:$E$61</definedName>
  </definedNames>
  <calcPr calcMode="manual" fullCalcOnLoad="1"/>
</workbook>
</file>

<file path=xl/sharedStrings.xml><?xml version="1.0" encoding="utf-8"?>
<sst xmlns="http://schemas.openxmlformats.org/spreadsheetml/2006/main" count="949" uniqueCount="552">
  <si>
    <t>Střední školy a konzervatoře samostatně zřízené pro žáky se zdravotním postižením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</si>
  <si>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</si>
  <si>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</si>
  <si>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</si>
  <si>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</si>
  <si>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Základní škola speciální a Praktická škola Černovice</t>
  </si>
  <si>
    <t>Základní škola Moravské Budějovice, Dobrovského 11</t>
  </si>
  <si>
    <t>Základní škola Bystřice nad Pernštejnem, Masarykovo náměstí 60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</si>
  <si>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</si>
  <si>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</si>
  <si>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</si>
  <si>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Základní škola a Praktická škola Chotěboř</t>
  </si>
  <si>
    <t>Gymnázium Havlíčkův Brod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</si>
  <si>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</si>
  <si>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</si>
  <si>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</si>
  <si>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</si>
  <si>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</si>
  <si>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 xml:space="preserve">Gymnázium a Střední odborná škola, Moravské Budějovice, Tyršova 365 </t>
  </si>
  <si>
    <t>Gymnázium Třebíč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</si>
  <si>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</si>
  <si>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</si>
  <si>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</si>
  <si>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</si>
  <si>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</si>
  <si>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</si>
  <si>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</si>
  <si>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</si>
  <si>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</si>
  <si>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</si>
  <si>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Česká zemědělská akademie v Humpolci, střední škola</t>
  </si>
  <si>
    <t>Obchodní akademie Dr. Albína Bráfa a Jazyková škola s právem státní jazykové zkoušky Třebíč</t>
  </si>
  <si>
    <t>Střední škola stavební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</si>
  <si>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</si>
  <si>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</si>
  <si>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</si>
  <si>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</si>
  <si>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</si>
  <si>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</si>
  <si>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</si>
  <si>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Střední odborná škola a Střední odborné učiliště Třešť</t>
  </si>
  <si>
    <t>Střední škola obchodu a služeb Jihlava</t>
  </si>
  <si>
    <t>Střední škola stavební Jihlava</t>
  </si>
  <si>
    <t>Střední škola řemesel a služeb Moravské Budějovice</t>
  </si>
  <si>
    <t>Střední škola řemesel a služeb Velké Meziříčí</t>
  </si>
  <si>
    <t xml:space="preserve">Odborné učiliště a Praktická škola, Černovice, Mariánské náměstí 72 </t>
  </si>
  <si>
    <t>Školní statek, Humpolec, Dusilov 384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</si>
  <si>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</si>
  <si>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</si>
  <si>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</si>
  <si>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</si>
  <si>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</si>
  <si>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Plavecká škola Jihlava</t>
  </si>
  <si>
    <t>Plavecká škola, krytý bazén Hájek, Mládežnická 2, Třebíč</t>
  </si>
  <si>
    <t xml:space="preserve">Základní umělecká škola, Havlíčkův Brod, Smetanovo náměstí 31 </t>
  </si>
  <si>
    <t>Střední škola řemesel Třebíč</t>
  </si>
  <si>
    <t>Hotelová škola Třebíč</t>
  </si>
  <si>
    <t>Střední průmyslová škola Třebíč</t>
  </si>
  <si>
    <t>Střední škola Pelhřimov</t>
  </si>
  <si>
    <t>Gymnázium Pacov</t>
  </si>
  <si>
    <t>Střední škola Kamenice nad Lipou</t>
  </si>
  <si>
    <t>Domov důchodců Humpolec</t>
  </si>
  <si>
    <t>Domov důchodců Onšov</t>
  </si>
  <si>
    <t>Oblastní galerie Vysočiny v Jihlavě</t>
  </si>
  <si>
    <t>Splátky půjčených prostředků od PO, příjmy z prodeje krát. a drob. dlouh. majetku, příjmy z fin. vypoř. min. let, ostatní nedaňové příjmy</t>
  </si>
  <si>
    <t>3639</t>
  </si>
  <si>
    <t>8  KAPITOLA SOCIÁLNÍ VĚCI</t>
  </si>
  <si>
    <t>5100</t>
  </si>
  <si>
    <t>Ostatní záležitosti sociálních věcí a politiky zaměstnanosti</t>
  </si>
  <si>
    <t>Domovy - sociální ústavy pro dospělé - zřizovatelská působnost kraje</t>
  </si>
  <si>
    <t>OBSAH:</t>
  </si>
  <si>
    <t>A  SOUHRNNÉ ÚDAJE …………..……………………………</t>
  </si>
  <si>
    <t>B  ZDROJE ROZPOČTU …………...…………………………………</t>
  </si>
  <si>
    <t>C  VÝDAJE ROZPOČTU………………………………………….</t>
  </si>
  <si>
    <t xml:space="preserve">D     ZÁVAZNÉ UKAZATELE ROZPISU ROZPOČTU PRO </t>
  </si>
  <si>
    <t>v tis. Kč</t>
  </si>
  <si>
    <t>Investiční transfery</t>
  </si>
  <si>
    <t>Ostatní</t>
  </si>
  <si>
    <t xml:space="preserve">Příspěvek </t>
  </si>
  <si>
    <t>pořízení</t>
  </si>
  <si>
    <t>technické</t>
  </si>
  <si>
    <t>neinvestiční</t>
  </si>
  <si>
    <t>Odvod z</t>
  </si>
  <si>
    <t>na provoz</t>
  </si>
  <si>
    <t>movitého</t>
  </si>
  <si>
    <t>zhodnocení</t>
  </si>
  <si>
    <t>transfery</t>
  </si>
  <si>
    <t>inv. fondu</t>
  </si>
  <si>
    <t>majetku</t>
  </si>
  <si>
    <t>nemov. maj.</t>
  </si>
  <si>
    <t>Základní škola a Mateřská škola při zdravotnických zařízeních kraje Vysočina</t>
  </si>
  <si>
    <t>celkem § 3114</t>
  </si>
  <si>
    <t>celkem § 3121</t>
  </si>
  <si>
    <t>celkem § 3122</t>
  </si>
  <si>
    <t>Akademie - Vyšší odborná škola, Gymnázium a Střední odborná škola uměleckoprůmyslová Světlá nad Sázavou</t>
  </si>
  <si>
    <t>celkem § 3123</t>
  </si>
  <si>
    <t>celkem § 3124</t>
  </si>
  <si>
    <t>y)</t>
  </si>
  <si>
    <t>celkem § 3125</t>
  </si>
  <si>
    <t>celkem § 3146</t>
  </si>
  <si>
    <t>celkem § 3147</t>
  </si>
  <si>
    <t>celkem § 3149</t>
  </si>
  <si>
    <t>celkem § 3231</t>
  </si>
  <si>
    <t>celkem § 3421</t>
  </si>
  <si>
    <t>celkem § 4322</t>
  </si>
  <si>
    <t>Kapitola</t>
  </si>
  <si>
    <t>Příspěvek</t>
  </si>
  <si>
    <t>PO celkem kapitoly - Kultura</t>
  </si>
  <si>
    <t>Horácké divadlo Jihlava, příspěvková organizace</t>
  </si>
  <si>
    <t>celkem § 3311</t>
  </si>
  <si>
    <t>Krajská knihovna Vysočiny</t>
  </si>
  <si>
    <t>celkem § 3314</t>
  </si>
  <si>
    <t>Horácká galerie v Novém Městě na Moravě</t>
  </si>
  <si>
    <t>Muzeum Vysočiny Havlíčkův Brod, přísp. org.</t>
  </si>
  <si>
    <t>Muzeum Vysočiny Jihlava, přísp. org.</t>
  </si>
  <si>
    <t>Muzeum Vysočiny Třebíč, přísp. org.</t>
  </si>
  <si>
    <t>Muzeum Vysočiny Pelhřimov, přísp. org.</t>
  </si>
  <si>
    <t>celkem § 3315</t>
  </si>
  <si>
    <t>Hrad Kámen, přísp. org.</t>
  </si>
  <si>
    <t>celkem § 3321</t>
  </si>
  <si>
    <t>nem. maj.</t>
  </si>
  <si>
    <t>PO celkem kapitoly - Zdravotnictví</t>
  </si>
  <si>
    <t>Nemocnice Havlíčkův Brod</t>
  </si>
  <si>
    <t>Nemocnice Jihlava</t>
  </si>
  <si>
    <t>Nemocnice Pelhřimov</t>
  </si>
  <si>
    <t>Nemocnice Třebíč</t>
  </si>
  <si>
    <t>Nemocnice Nové Město na Moravě</t>
  </si>
  <si>
    <t>celkem § 3522</t>
  </si>
  <si>
    <t>Dětský domov Kamenice nad Lipou</t>
  </si>
  <si>
    <t>celkem § 3529</t>
  </si>
  <si>
    <t>Zdravotnická záchranná služba kraje Vysočina</t>
  </si>
  <si>
    <t>celkem § 3533</t>
  </si>
  <si>
    <t>PO celkem kapitoly - Sociální věci</t>
  </si>
  <si>
    <t>Ústav sociální péče Zboží</t>
  </si>
  <si>
    <t>Ústav sociální péče Věž</t>
  </si>
  <si>
    <t>Ústav sociální péče Ledeč nad Sázavou</t>
  </si>
  <si>
    <t>Ústav sociální péče Jinošov</t>
  </si>
  <si>
    <t>Ústav sociální péče Nové Syrovice</t>
  </si>
  <si>
    <t>Ústav sociální péče Těchobuz</t>
  </si>
  <si>
    <t>Ústav  sociální péče Lidmaň</t>
  </si>
  <si>
    <t>Diagnostický ústav sociální péče Černovice</t>
  </si>
  <si>
    <t>Ústav sociální péče Křižanov</t>
  </si>
  <si>
    <t>Domov důchodců Ždírec</t>
  </si>
  <si>
    <t>Domov důchodců Proseč  u Pošné</t>
  </si>
  <si>
    <t>Domov pro seniory, Třebíč Koutkova- Kubešova</t>
  </si>
  <si>
    <t>Domov důchodců Velký Újezd</t>
  </si>
  <si>
    <t>Psychocentrum - manželská a rodinná poradna kraje Vysočina</t>
  </si>
  <si>
    <t>celkem § 4339</t>
  </si>
  <si>
    <t>PO celkem kapitoly - Doprava</t>
  </si>
  <si>
    <t>celkem § 2212</t>
  </si>
  <si>
    <t>PO celkem kapitoly - Regionální rozvoj</t>
  </si>
  <si>
    <t>Vysočina Tourism</t>
  </si>
  <si>
    <t>celkem § 2143</t>
  </si>
  <si>
    <t>Rozdělení prostředků z příjmů za pronájem od zřizovaných nemocnic:</t>
  </si>
  <si>
    <t xml:space="preserve">9  KAPITOLA POŽÁRNÍ OCHRANA  A IZS </t>
  </si>
  <si>
    <t>1500</t>
  </si>
  <si>
    <t>Ostatní složky a činnosti integrovaného záchranného systému</t>
  </si>
  <si>
    <t>Požární ochrana - dobrovolná část</t>
  </si>
  <si>
    <t>Neinvestiční přijaté transfery ze státního rozpočtu v rámci souhrnného dotačního vztahu</t>
  </si>
  <si>
    <t>Neinvestiční přijaté transfery ze státních fondů</t>
  </si>
  <si>
    <t>Ostatní neinvestiční přijaté transfery ze státního rozpočtu</t>
  </si>
  <si>
    <t>Neinvestiční přijaté transfery z VPS státního rozpočtu</t>
  </si>
  <si>
    <t>Celkem třída 4, seskupení 41 - Neinvestiční přijaté transfery</t>
  </si>
  <si>
    <t>4 PŘIJATÉ TRANSFERY</t>
  </si>
  <si>
    <t>Požární ochrana - profesionální část</t>
  </si>
  <si>
    <t>VÝDAJE V KAPITOLE POŽÁRNÍ OCHRANA A INTEGROVANÝ ZÁCHRANNÝ SYSTÉM CELKEM</t>
  </si>
  <si>
    <t>3000 </t>
  </si>
  <si>
    <t>Speciální základní školy</t>
  </si>
  <si>
    <t>Gymnázia</t>
  </si>
  <si>
    <t>Střední odborné školy</t>
  </si>
  <si>
    <t>Střední odborná učiliště a učiliště</t>
  </si>
  <si>
    <t>Střediska prakt. vyučování a školní hospodářství</t>
  </si>
  <si>
    <t>Zařízení vých. poradenství a preventivní vých. péče</t>
  </si>
  <si>
    <t>Domovy mládeže</t>
  </si>
  <si>
    <t>Ústavy péče pro mládež</t>
  </si>
  <si>
    <t>3000</t>
  </si>
  <si>
    <t>Přímé výdaje ve školství</t>
  </si>
  <si>
    <t>Pořízení movitého investičního majetku</t>
  </si>
  <si>
    <t>Základní umělecké školy - systémová dotace na pořízení a opravy učebních pomůcek ZUŠ</t>
  </si>
  <si>
    <t>Zařízení výchovného poradenství a preventivně výchovné péče - systémová podpora  k vytváření souborů učebních a kompenzačních pomůcek</t>
  </si>
  <si>
    <t>Systémová podpora zvyšování kvality vzdělávání ve středních školách</t>
  </si>
  <si>
    <t xml:space="preserve">3 KAPITOLA KULTURA </t>
  </si>
  <si>
    <t>Činnosti knihovnické</t>
  </si>
  <si>
    <t>4000</t>
  </si>
  <si>
    <t>Činnost muzeí a galerií</t>
  </si>
  <si>
    <t>Výstavní činnosti v kultuře</t>
  </si>
  <si>
    <t>Ostatní záležitosti kultury</t>
  </si>
  <si>
    <t>Zachování a obnova kulturních památek - UNESCO</t>
  </si>
  <si>
    <t>Zachování a obnova kulturních památek - odborné podklady</t>
  </si>
  <si>
    <t>Dotace vlastníkům kult. památek</t>
  </si>
  <si>
    <t>Činnosti památkových ústavů, hradů a zámků</t>
  </si>
  <si>
    <t>VÝDAJE V KAPITOLE KULTURA CELKEM</t>
  </si>
  <si>
    <t>1000</t>
  </si>
  <si>
    <t>Silnice - příspěvky na provoz KSÚSV</t>
  </si>
  <si>
    <t>Bezpečnost silničního provozu</t>
  </si>
  <si>
    <t>Provoz veřejné železniční dopravy</t>
  </si>
  <si>
    <t>Provoz veřejné silniční dopravy</t>
  </si>
  <si>
    <t>22xx</t>
  </si>
  <si>
    <t xml:space="preserve">Úhrada ztrát z poskytování slevy žákovského jízdného </t>
  </si>
  <si>
    <t>8000</t>
  </si>
  <si>
    <t>Silnice,  Investice v dopravě</t>
  </si>
  <si>
    <t>VÝDAJE V KAPITOLE DOPRAVA CELKEM</t>
  </si>
  <si>
    <t xml:space="preserve">13  KAPITOLA NEMOVITÝ MAJETEK </t>
  </si>
  <si>
    <t>Výdaje spojené s majetkem kraje</t>
  </si>
  <si>
    <t>8001</t>
  </si>
  <si>
    <t>Technická zhodnocení a vyjmenované opravy ve školství</t>
  </si>
  <si>
    <t>8003</t>
  </si>
  <si>
    <t>Technická zhodnocení a vyjmenované opravy v kulturních organizacích</t>
  </si>
  <si>
    <t>Investice v kultuře</t>
  </si>
  <si>
    <t>8005</t>
  </si>
  <si>
    <t>Investice ve školství</t>
  </si>
  <si>
    <t>Investice v sociálních věcech</t>
  </si>
  <si>
    <t>Investice ve zdravotnictví</t>
  </si>
  <si>
    <t>VÝDAJE V KAPITOLE NEMOVITÝ MAJETEK CELKEM</t>
  </si>
  <si>
    <t>5  KAPITOLA ŽIVOTNÍ PROSTŘEDÍ</t>
  </si>
  <si>
    <t>6000</t>
  </si>
  <si>
    <t>Ostatní činnosti k ochraně ovzduší</t>
  </si>
  <si>
    <t>Ostatní nakládání s odpady</t>
  </si>
  <si>
    <t>Ekologická výchova a osvěta</t>
  </si>
  <si>
    <t>Chráněné části přírody</t>
  </si>
  <si>
    <t>Ochrana druhů a stanovišť</t>
  </si>
  <si>
    <t>VÝDAJE V KAPITOLE ŽIV. PROSTŘ. CELKEM</t>
  </si>
  <si>
    <t>6  KAPITOLA ÚZEMNÍ PLÁNOVÁNÍ</t>
  </si>
  <si>
    <t>7000</t>
  </si>
  <si>
    <t>Územní plánování</t>
  </si>
  <si>
    <t>VÝDAJE V KAPITOLE ÚZEMNÍ PLÁN. CELKEM</t>
  </si>
  <si>
    <t>1900</t>
  </si>
  <si>
    <t>VÝDAJE V KAPITOLE KRAJSKÝ ÚŘAD CELKEM</t>
  </si>
  <si>
    <t>1  KAPITOLA ZEMĚDĚLSTVÍ</t>
  </si>
  <si>
    <t>2000</t>
  </si>
  <si>
    <t xml:space="preserve">Ostatní záležitosti vodního hospodářství </t>
  </si>
  <si>
    <t>Ostatní záležitosti lesního hospodářství</t>
  </si>
  <si>
    <t xml:space="preserve">Ostatní zemědělská a potravin. činnost a rozvoj </t>
  </si>
  <si>
    <t>103x</t>
  </si>
  <si>
    <t>Odvádění a čistění odpadních vod a nakládání s kaly</t>
  </si>
  <si>
    <t xml:space="preserve">VÝDAJE V KAPITOLE ZEMĚDĚLSTVÍ CELKEM </t>
  </si>
  <si>
    <t>Základní škola Třebíč, Cyrilometodějská 22</t>
  </si>
  <si>
    <t>IČ</t>
  </si>
  <si>
    <t>Název organizace</t>
  </si>
  <si>
    <t>Adresa organizace</t>
  </si>
  <si>
    <t>Účel</t>
  </si>
  <si>
    <t>Účelová dotace v tis. Kč</t>
  </si>
  <si>
    <t>00286745</t>
  </si>
  <si>
    <t>Město Telč</t>
  </si>
  <si>
    <t>70933146</t>
  </si>
  <si>
    <t>Asociace krajů České republiky</t>
  </si>
  <si>
    <t>Zborovská 11, 150 21 Praha 5 - Malá Strana</t>
  </si>
  <si>
    <t>Hasičský záchranný sbor kraje Vysočina</t>
  </si>
  <si>
    <t>Ke Skalce 32, 586 04 Jihlava</t>
  </si>
  <si>
    <t>Cestovní ruch</t>
  </si>
  <si>
    <t>Mezinárodní spolupráce</t>
  </si>
  <si>
    <t xml:space="preserve">Prostředky na zajištění spolupráce kraje Vysočina s partnerskými zahraničními regiony </t>
  </si>
  <si>
    <t>Ostatní činnosti - Ostatní záležitosti vzdělávání</t>
  </si>
  <si>
    <t>12  KAPITOLA REGIONÁLNÍ ROZVOJ</t>
  </si>
  <si>
    <t>9000</t>
  </si>
  <si>
    <t>Ostatní záležitosti zahraničního obchodu</t>
  </si>
  <si>
    <t>Záležitosti průmyslu, stavebnictví, obchodu a služeb j.n.</t>
  </si>
  <si>
    <t>Ostatní záležitosti bydlení, komunálních služeb a územního rozvoje</t>
  </si>
  <si>
    <t xml:space="preserve"> </t>
  </si>
  <si>
    <t>Ostatní záležitosti vzdělávání</t>
  </si>
  <si>
    <t>VÝDAJE V KAPITOLE REG. ROZVOJ CELKEM</t>
  </si>
  <si>
    <t>10  KAPITOLA ZASTUPITELSTVO KRAJE</t>
  </si>
  <si>
    <t>1800</t>
  </si>
  <si>
    <t>Zastupitelstva krajů</t>
  </si>
  <si>
    <t>3xxx</t>
  </si>
  <si>
    <t>Kulturní, společenské a sportovní akce podporované krajem</t>
  </si>
  <si>
    <t>xxx</t>
  </si>
  <si>
    <t>1400</t>
  </si>
  <si>
    <t>VÝDAJE V KAPITOLE ZASTUPITELSTVO KRAJE</t>
  </si>
  <si>
    <t>x)</t>
  </si>
  <si>
    <t xml:space="preserve">Městská knihovna Jihlava </t>
  </si>
  <si>
    <t>Zajištění výkonu regionálních funkcí knihoven - Knihovna M. J. Sychry Žďár nad Sázavou prostřednictvím města Žďár n. S.</t>
  </si>
  <si>
    <t>00090719</t>
  </si>
  <si>
    <t>Kulturní zářízení města Pelhřimova</t>
  </si>
  <si>
    <t>00374580</t>
  </si>
  <si>
    <t>Třída Legií 1115, 393 01 Pelhřimov</t>
  </si>
  <si>
    <t>Hluboká 1/109, 586 01 Jihlava</t>
  </si>
  <si>
    <t>Městská knihovna v Třebíči</t>
  </si>
  <si>
    <t>Hasskova 102/2, 674 01 Třebíč</t>
  </si>
  <si>
    <t>00091740</t>
  </si>
  <si>
    <t>Knihovna Matěje Josefa Sychry, Žďár nad Sázavou</t>
  </si>
  <si>
    <t>00093050</t>
  </si>
  <si>
    <t>Havlíčkovo náměstí 5, 591 38 Žďár nad Sázavou</t>
  </si>
  <si>
    <t>Ostatní sociální péče a pomoc rodině a manželství - zřizovatelská působnost kraje</t>
  </si>
  <si>
    <t>Ostatní sociální péče a pomoc rodině a manželství</t>
  </si>
  <si>
    <t>Ostatní výdaje na sociální služby</t>
  </si>
  <si>
    <t>VÝDAJE V KAPITOLE SOCIÁLNÍ VĚCI CELKEM</t>
  </si>
  <si>
    <t>14  KAPITOLA INFORMATIKA</t>
  </si>
  <si>
    <t>1600</t>
  </si>
  <si>
    <t>Územní rozvoj</t>
  </si>
  <si>
    <t>Činnost regionální správy</t>
  </si>
  <si>
    <t>VÝDAJE V KAPITOLE INFORMATIKA CELKEM</t>
  </si>
  <si>
    <t>4 KAPITOLA ZDRAVOTNICTVÍ</t>
  </si>
  <si>
    <t>5000</t>
  </si>
  <si>
    <t>Ostat. zdravotnická zařízení a služby pro zdravotnictví</t>
  </si>
  <si>
    <t>Ostatní správa ve zdravotnictví j.n.</t>
  </si>
  <si>
    <t>Činnosti ve zdravotnictví</t>
  </si>
  <si>
    <t>Ostatní speciální zdravotnická péče</t>
  </si>
  <si>
    <t>Další vzdělávání pracovníků ve zdravotnictví</t>
  </si>
  <si>
    <t>Organizace ve zdravotnictví</t>
  </si>
  <si>
    <t>35xx</t>
  </si>
  <si>
    <t>Ostatní nemocnice, ZZS</t>
  </si>
  <si>
    <t>Ostatní nemocnice</t>
  </si>
  <si>
    <t>VÝDAJE V KAPITOLE ZDRAVOTNICTVÍ CELKEM</t>
  </si>
  <si>
    <t>11  KAPITOLA KRAJSKÝ ÚŘAD</t>
  </si>
  <si>
    <t>Ostatní příjmy z vlastní činnosti - příjmy z věcných břemen</t>
  </si>
  <si>
    <t>Příjmy z úroků a realizace finančního majetku</t>
  </si>
  <si>
    <t>Platby za odebrané množství podzemní vody</t>
  </si>
  <si>
    <t>Příjmy z prodeje ostat. hmot. dlouhodob. majetku</t>
  </si>
  <si>
    <t>Základní umělecká škola Pacov, Španovského 319</t>
  </si>
  <si>
    <t xml:space="preserve">Základní umělecká škola, Bystřice nad Pernštejnem, Zahradní 622  </t>
  </si>
  <si>
    <t xml:space="preserve">Dům dětí a mládeže u Aleje, Havlíčkův Brod, Masarykova 2190 </t>
  </si>
  <si>
    <t xml:space="preserve">Junior - dům dětí a mládeže, středisko volného času, Chotěboř, Tyršova 793 </t>
  </si>
  <si>
    <t>Dům dětí a mládeže Jihlava</t>
  </si>
  <si>
    <t>Dům dětí a mládeže Hrádek Třebíč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</si>
  <si>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</si>
  <si>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</si>
  <si>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</si>
  <si>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</si>
  <si>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</si>
  <si>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</si>
  <si>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</si>
  <si>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</si>
  <si>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</si>
  <si>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Organizace</t>
  </si>
  <si>
    <t>Střední škola technická Jihlava</t>
  </si>
  <si>
    <t>Střední průmyslová škola Jihlava</t>
  </si>
  <si>
    <t>Střední škola automobilní Jihlava</t>
  </si>
  <si>
    <t>Domov mládeže a Školní jídelna Jihlava</t>
  </si>
  <si>
    <t>Gymnázium Pelhřimov</t>
  </si>
  <si>
    <t>Střední škola technická Žďár nad Sázavou</t>
  </si>
  <si>
    <t>Střední odborná škola Nové Město na Moravě</t>
  </si>
  <si>
    <t>Gymnázium Bystřice nad Pernštejnem</t>
  </si>
  <si>
    <t>C  VÝDAJE  ROZPOČTU</t>
  </si>
  <si>
    <t>Základní škola a Praktická škola Velké Meziříčí</t>
  </si>
  <si>
    <t>Dětské centrum Jihlava</t>
  </si>
  <si>
    <t>Daň z příjmů práv. osob za kraje</t>
  </si>
  <si>
    <t>B  ZDROJE ROZPOČTU</t>
  </si>
  <si>
    <t>5 FINANCOVÁNÍ (+)</t>
  </si>
  <si>
    <t>VÝDAJE V KAPITOLE REZERVA A ROZV. CELKEM</t>
  </si>
  <si>
    <t>1  DAŇOVÉ PŘÍJMY</t>
  </si>
  <si>
    <t>0000</t>
  </si>
  <si>
    <t>Daň z příjmů fyzických osob ze závislé činnosti a funkčních požitků</t>
  </si>
  <si>
    <t>Daň z příjmů fyzických osob ze samostatné výdělečné činnosti</t>
  </si>
  <si>
    <t>Daň z příjmů fyzických osob z kapitálových výnosů (podle zvláštní sazby daně)</t>
  </si>
  <si>
    <t>Daň z příjmů právnických osob</t>
  </si>
  <si>
    <t>Daň z přidané hodnoty</t>
  </si>
  <si>
    <t xml:space="preserve">celkem </t>
  </si>
  <si>
    <t>Správní poplatky</t>
  </si>
  <si>
    <t>Celkem třída 1 - Daňové příjmy</t>
  </si>
  <si>
    <t>2 NEDAŇOVÉ PŘÍJMY</t>
  </si>
  <si>
    <t>Příjmy z poskytování služeb a výrobků</t>
  </si>
  <si>
    <t>6310</t>
  </si>
  <si>
    <t>214x</t>
  </si>
  <si>
    <t>Odvody příspěvkových organizací</t>
  </si>
  <si>
    <t xml:space="preserve">3522  </t>
  </si>
  <si>
    <t>Příjmy z pronájmu ost. nemovitostí a jejich částí</t>
  </si>
  <si>
    <t>3522</t>
  </si>
  <si>
    <t>Příjmy z pronájmu movitých věcí</t>
  </si>
  <si>
    <t>3636</t>
  </si>
  <si>
    <t>Přijaté nekapitálové příspěvky a náhrady</t>
  </si>
  <si>
    <t>2342</t>
  </si>
  <si>
    <t>Celkem třída 2 - Nedaňové příjmy</t>
  </si>
  <si>
    <t>3  KAPITÁLOVÉ PŘÍJMY</t>
  </si>
  <si>
    <t>6172</t>
  </si>
  <si>
    <t>Příjmy z prodeje pozemků</t>
  </si>
  <si>
    <t xml:space="preserve">Příjmy z prodeje ostatních nemovitostí a jejich částí </t>
  </si>
  <si>
    <t>Celkem třída 3 - Kapitálové příjmy</t>
  </si>
  <si>
    <t>PŘÍJMY CELKEM</t>
  </si>
  <si>
    <t>1700</t>
  </si>
  <si>
    <t>Položka</t>
  </si>
  <si>
    <t>Orj</t>
  </si>
  <si>
    <t>Paragraf</t>
  </si>
  <si>
    <t>Název</t>
  </si>
  <si>
    <t>xxxx</t>
  </si>
  <si>
    <t>*****</t>
  </si>
  <si>
    <t>ZDROJE CELKEM</t>
  </si>
  <si>
    <t>Běžné výdaje</t>
  </si>
  <si>
    <t>Výdaje celkem</t>
  </si>
  <si>
    <t>Ostatní výdaje</t>
  </si>
  <si>
    <t>Kapit. výdaje</t>
  </si>
  <si>
    <t>Silnice - investiční dotace pro KSÚSV</t>
  </si>
  <si>
    <t>Lesní hospodářství - příspěvky na hospodaření v lesích</t>
  </si>
  <si>
    <t>7 KAPITOLA DOPRAVA</t>
  </si>
  <si>
    <t xml:space="preserve">Divadelní činnost </t>
  </si>
  <si>
    <t>Běžné příjmy</t>
  </si>
  <si>
    <t>Kapitálové příjmy</t>
  </si>
  <si>
    <t>BĚŽNÉ / KAPITÁLOVÉ PŘÍJMY CELKEM</t>
  </si>
  <si>
    <t>75082241</t>
  </si>
  <si>
    <t>Regionální rada regionu soudržnosti Jihovýchod</t>
  </si>
  <si>
    <t xml:space="preserve">Kounicova 13, 602 00 Brno </t>
  </si>
  <si>
    <t>71225978</t>
  </si>
  <si>
    <t>Agentura pro evropské projekty  &amp; management (EPMA)</t>
  </si>
  <si>
    <t>Dobratická 524, 199 00 Praha 18 - Letňany</t>
  </si>
  <si>
    <t>VÝDAJE V KAPITOLE EVROPSKÉ PROJEKTY CELKEM</t>
  </si>
  <si>
    <t xml:space="preserve">A  SOUHRNNÉ ÚDAJE </t>
  </si>
  <si>
    <t>z toho</t>
  </si>
  <si>
    <t>daňové příjmy</t>
  </si>
  <si>
    <t>nedaňové příjmy</t>
  </si>
  <si>
    <t>neinvest. přijaté transfery</t>
  </si>
  <si>
    <t xml:space="preserve">souhrnný dotační vztah </t>
  </si>
  <si>
    <t>kapitálové příjmy</t>
  </si>
  <si>
    <t>invest. přijaté transfery</t>
  </si>
  <si>
    <t>ZDROJE CELKEM (tis.Kč)</t>
  </si>
  <si>
    <t>z toho kapitola</t>
  </si>
  <si>
    <t>Zemědělství</t>
  </si>
  <si>
    <t>Školství, mládeže a sportu</t>
  </si>
  <si>
    <t>Kultura</t>
  </si>
  <si>
    <t>Zdravotnictví</t>
  </si>
  <si>
    <t>Životní prostředí</t>
  </si>
  <si>
    <t>Doprava</t>
  </si>
  <si>
    <t>Sociální věci</t>
  </si>
  <si>
    <t>Požární ochrana a IZS</t>
  </si>
  <si>
    <t>Zastupitelstvo kraje</t>
  </si>
  <si>
    <t>Krajský úřad</t>
  </si>
  <si>
    <t>Regionální rozvoj</t>
  </si>
  <si>
    <t>Nemovitý majetek</t>
  </si>
  <si>
    <t>Informatika</t>
  </si>
  <si>
    <t>Rezerva a rozvoj kraje</t>
  </si>
  <si>
    <t>Péče o lidské zdroje a majetek kraje</t>
  </si>
  <si>
    <t>Strategické a koncepční materiály</t>
  </si>
  <si>
    <t>Evropské projekty</t>
  </si>
  <si>
    <r>
      <t xml:space="preserve">PŘÍJMY CELKEM </t>
    </r>
    <r>
      <rPr>
        <sz val="12"/>
        <rFont val="Arial CE"/>
        <family val="2"/>
      </rPr>
      <t>(tis. Kč)</t>
    </r>
  </si>
  <si>
    <r>
      <t xml:space="preserve">VÝDAJE  </t>
    </r>
    <r>
      <rPr>
        <sz val="12"/>
        <rFont val="Arial CE"/>
        <family val="2"/>
      </rPr>
      <t>(tis. Kč) včetně                   financování (-)</t>
    </r>
  </si>
  <si>
    <r>
      <t xml:space="preserve">VÝDAJE CELKEM </t>
    </r>
    <r>
      <rPr>
        <sz val="12"/>
        <rFont val="Arial CE"/>
        <family val="2"/>
      </rPr>
      <t>(tis. Kč)</t>
    </r>
  </si>
  <si>
    <r>
      <t xml:space="preserve">SALDO ZDROJŮ A VÝDAJŮ </t>
    </r>
    <r>
      <rPr>
        <sz val="12"/>
        <rFont val="Arial CE"/>
        <family val="2"/>
      </rPr>
      <t>(tis. Kč)</t>
    </r>
  </si>
  <si>
    <t>Ostatní tělovýchovná činnost</t>
  </si>
  <si>
    <t>Dary a dotace obcím z daňových příjmů kraje</t>
  </si>
  <si>
    <t>Ostatní záležitosti kultury, církví a sdělovacích prostředků</t>
  </si>
  <si>
    <t>Domovy - domovy pro seniory - zřizovatelská působnost kraje</t>
  </si>
  <si>
    <t>Domovy - výdaje na pořízení movitých věcí v sociální oblasti</t>
  </si>
  <si>
    <t>Ostatní záležitosti bezpečnosti, veřejného pořádku</t>
  </si>
  <si>
    <t>Zastupitelstva krajů - členský příspěvek</t>
  </si>
  <si>
    <t>Vnitřní obchod a cestovní ruch</t>
  </si>
  <si>
    <t>celkem § 3299</t>
  </si>
  <si>
    <t>Galerie výtvarného umění v Havlíčkově Brodě</t>
  </si>
  <si>
    <r>
      <t xml:space="preserve">Poznámka: </t>
    </r>
    <r>
      <rPr>
        <sz val="9"/>
        <rFont val="Arial CE"/>
        <family val="2"/>
      </rPr>
      <t>Investiční dotace budou uvolňovány podle skutečnosti dle předložených faktur, maximálně však do výše schváleného závazného ukazatele.</t>
    </r>
  </si>
  <si>
    <t>Zajištění výkonu regionálních funkcí knihoven - Městská knihovna Jihlava prostřednictvím statutárního města Jihlava.</t>
  </si>
  <si>
    <t>Zajištění výkonu regionálních funkcí knihoven - Kulturní zařízení města Pelhřimova - Městská knihovna prostřednictvím města Pelhřimov.</t>
  </si>
  <si>
    <t>Členský příspěvek kraje.</t>
  </si>
  <si>
    <t>Příspěvek HZS kraje Vysočina určený na repasi a pořízení požární techniky.</t>
  </si>
  <si>
    <t>Prostředky na spolufinancování projektů v rámci Regionálního operačního programu.</t>
  </si>
  <si>
    <t>Příspěvek kraje na provoz sdružení.</t>
  </si>
  <si>
    <r>
      <t xml:space="preserve">         z toho    </t>
    </r>
    <r>
      <rPr>
        <i/>
        <sz val="10"/>
        <rFont val="Arial CE"/>
        <family val="2"/>
      </rPr>
      <t xml:space="preserve">       Nespecifikovaná rezerva </t>
    </r>
    <r>
      <rPr>
        <sz val="10"/>
        <rFont val="Arial CE"/>
        <family val="2"/>
      </rPr>
      <t xml:space="preserve">      </t>
    </r>
  </si>
  <si>
    <t>Převod z FSR (prostředky na spolufin. projektů v rámci ROP Regionální radě regionu soudržnosti NUTS II Jihovýchod)</t>
  </si>
  <si>
    <t>Ostatní činnosti - podpora volnočas. aktivit, soutěží a mezinár. spolupráce</t>
  </si>
  <si>
    <t>Domovy - domovy důchodců (zřizovatel obec nebo jiná právnická osoba)</t>
  </si>
  <si>
    <t>Komunální služby a územní rozvoj j.n. - nákupy nemovitostí</t>
  </si>
  <si>
    <t>Ostatní činnosti j.n.  (Nespecifikovaná rezerva)</t>
  </si>
  <si>
    <t>Ostatní činnosti j.n. (Strategické a koncepční materiály)</t>
  </si>
  <si>
    <t>Ostatní činnosti j.n.   (Péče o lidské zdroje a majetek kraje)</t>
  </si>
  <si>
    <t>67008062</t>
  </si>
  <si>
    <t xml:space="preserve">Jihlavský spolek amatérských filmařů (JSAF) </t>
  </si>
  <si>
    <t xml:space="preserve">Místo konání: Jihlava </t>
  </si>
  <si>
    <t>25577778</t>
  </si>
  <si>
    <t xml:space="preserve">Zlatá lyže, spol. s r.o. </t>
  </si>
  <si>
    <t>Vlachovická 1355, 592 31  Nové Město na Moravě</t>
  </si>
  <si>
    <t xml:space="preserve">Místo konání: Nové Město na Moravě   </t>
  </si>
  <si>
    <t xml:space="preserve">Nám. Zachariáše z Hradce 10, 588 56 Telč </t>
  </si>
  <si>
    <t>Místo konání: Telč</t>
  </si>
  <si>
    <t>00542911</t>
  </si>
  <si>
    <t>ARS/Koncert, spol. s r.o.</t>
  </si>
  <si>
    <t>Mezinárodní hudební festival Petra Dvorského</t>
  </si>
  <si>
    <t>Úvoz 39, 624 00 Brno</t>
  </si>
  <si>
    <t>Místo konání: kraj Vysočina</t>
  </si>
  <si>
    <t>8006</t>
  </si>
  <si>
    <t>Pitná voda</t>
  </si>
  <si>
    <t xml:space="preserve">FINANCOVÁNÍ (+) (převod prostředků z min. roku  a FSR) </t>
  </si>
  <si>
    <t>Ostatní nemocnice - poplatky v nemocnicích</t>
  </si>
  <si>
    <t>celkem § 4357</t>
  </si>
  <si>
    <t>Střední odborné školy - Zavedení oboru Energetika</t>
  </si>
  <si>
    <t>Jana Masaryka 16, 586 01  Jihlava</t>
  </si>
  <si>
    <t>2  KAPITOLA ŠKOLSTVÍ, MLÁDEŽE A SPORTU</t>
  </si>
  <si>
    <t>VÝDAJE V KAPITOLE ŠKOLSTVÍ, MLÁDEŽE A SPORTU CELKEM</t>
  </si>
  <si>
    <t>Rozpočet kraje Vysočina na rok 2010</t>
  </si>
  <si>
    <t>RS 2009</t>
  </si>
  <si>
    <t>Návrh 2010</t>
  </si>
  <si>
    <t>Index 10/09</t>
  </si>
  <si>
    <t>Ostatní finanční operace</t>
  </si>
  <si>
    <r>
      <t xml:space="preserve">FINANCOVÁNÍ (+) </t>
    </r>
    <r>
      <rPr>
        <b/>
        <sz val="11"/>
        <rFont val="Arial CE"/>
        <family val="2"/>
      </rPr>
      <t>převod prostředků z FSR (18 000 tis. Kč), zapojení zůstatku základního běžného účtu - podzemní vody (7 500 tis. Kč)</t>
    </r>
  </si>
  <si>
    <r>
      <t xml:space="preserve">FINANCOVÁNÍ (+) </t>
    </r>
    <r>
      <rPr>
        <sz val="11"/>
        <rFont val="Arial CE"/>
        <family val="0"/>
      </rPr>
      <t>(tis. Kč)</t>
    </r>
    <r>
      <rPr>
        <b/>
        <sz val="11"/>
        <rFont val="Arial CE"/>
        <family val="0"/>
      </rPr>
      <t xml:space="preserve"> převod prostředků na spolufin. evropských projektů</t>
    </r>
  </si>
  <si>
    <t>Zapojení části předpokládaného zůstatku na základním běžném účtu - podzemní vody podle § 42 vod. zákona k 31. 12. 2009 do rozpočtu roku 2010</t>
  </si>
  <si>
    <t>Software - společný nákup</t>
  </si>
  <si>
    <t>Prevence vzniku odpadů</t>
  </si>
  <si>
    <t>Silnice</t>
  </si>
  <si>
    <t>Inspekce poskytování sociálních služeb</t>
  </si>
  <si>
    <t>Územní rozvoj - Program obnovy venkova Vysočiny</t>
  </si>
  <si>
    <t>Úspora energie a obnovitelné zdroje</t>
  </si>
  <si>
    <t>15  KAPITOLA OSTATNÍ FINANČNÍ OPERACE</t>
  </si>
  <si>
    <t>16  KAPITOLA REZERVA A ROZVOJ KRAJE</t>
  </si>
  <si>
    <t>17  KAPITOLA EVROPSKÉ PROJEKTY</t>
  </si>
  <si>
    <t>VÝDAJE V KAPITOLE OSTATNÍ FINANČNÍ OPERACE CELKEM</t>
  </si>
  <si>
    <t>Technická zhodnocení a vyjmenované opravy v sociálních organizacích</t>
  </si>
  <si>
    <t>8007</t>
  </si>
  <si>
    <t>8008</t>
  </si>
  <si>
    <t>8009</t>
  </si>
  <si>
    <t>Vybavení nových a rekonstruovaných kapacit</t>
  </si>
  <si>
    <t>Ostatní finanční operace - DPH placená krajem</t>
  </si>
  <si>
    <t>Obecné příjmy a výdaje z finančních operací - platba úroků z úvěru</t>
  </si>
  <si>
    <t>Splátky jistiny úvěru od EIB</t>
  </si>
  <si>
    <t>Ostatní nemocnice, ZZS - plnění cílů Zdravotního plánu kraje Vysočina</t>
  </si>
  <si>
    <t>Ostatní příjmy z pronájmu majetku</t>
  </si>
  <si>
    <t>Převody vlastním fondům v rozpočtech územní úrovně - uvolnění zastupitelé</t>
  </si>
  <si>
    <t>Převody vlastním fondům v rozpočtech územní úrovně - pracovníci zařazení do KrÚ</t>
  </si>
  <si>
    <t>Celkem příspěvek na provoz škol zřizovaných krajem (mimo DDM)</t>
  </si>
  <si>
    <t>Využití volného času dětí a mládeže - příspěvek na provoz DDM</t>
  </si>
  <si>
    <t>Ostatní ekologické záležitosti</t>
  </si>
  <si>
    <t>Silnice - režijní výdaje</t>
  </si>
  <si>
    <t>Silnice - dotace obcím na údržbu veřejné zeleně</t>
  </si>
  <si>
    <t>Domovy - soc. ústavy pro zdrav. postiž. mládež vč.diagnostických úst. - zřizovatelská působnost kraje</t>
  </si>
  <si>
    <t>Územní rozvoj - přezkoumání hospodaření</t>
  </si>
  <si>
    <t>Ostatní finanční operace - DPPO placená krajem</t>
  </si>
  <si>
    <t>PŘÍSPĚVKOVÉ ORGANIZACE NA ROK 2010</t>
  </si>
  <si>
    <t>PO celkem kapitoly - Školství, mládeže a sportu</t>
  </si>
  <si>
    <t>Vysočina Education</t>
  </si>
  <si>
    <t>z)</t>
  </si>
  <si>
    <t>Dům dětí a mládeže Bystřice nad Pernštejnem</t>
  </si>
  <si>
    <t>x)  Závazné ukazatele pro rok 2010 jsou stanoveny do 30. 6. 2010.</t>
  </si>
  <si>
    <t>y) Ostatní neinvestiční transfery - dotace na akci Zlatá podkova 2010 - OSH.</t>
  </si>
  <si>
    <t>z) Ostatní neinvestiční transfery - financování lektora francouzského jazyka - OŠMS.</t>
  </si>
  <si>
    <t>Domov pro seniory Havlíčkův Brod</t>
  </si>
  <si>
    <t>Domov důchodců Proseč Obořiště</t>
  </si>
  <si>
    <t>Domov pro seniory  Mitrov</t>
  </si>
  <si>
    <t>Domov pro seniory Velké Meziříčí</t>
  </si>
  <si>
    <t>Domov pro seniory Třebíč - Manž. Curieových</t>
  </si>
  <si>
    <t>Domov pro seniory Náměšť nad Oslavou</t>
  </si>
  <si>
    <t>Krajská správa a údržba silnic Vysočiny</t>
  </si>
  <si>
    <t>Rozdělení těchto částek na příspěvek na provoz a dotaci na investice bude provedeno při tvorbě a schvalování finančních plánů nemocnic v roce 2010.</t>
  </si>
  <si>
    <t>Zajištění výkonu regionálních funkcí knihoven - Městská knihovna Třebíč prostřednictvím města Třebíč.</t>
  </si>
  <si>
    <t>X. ročník společné krajské soutěže družstev v požárním sportu HZS Jihomoravského kraje a HZS kraje Vysočina</t>
  </si>
  <si>
    <t>"Pohár Vysočiny 2010" XXXIV. ročník soutěže v požárním sportu</t>
  </si>
  <si>
    <t>14. Mezinárodní festival dokumentárních filmů Jihlava 2010</t>
  </si>
  <si>
    <t>FIS TOUR DE SKI - World Cup (Zlatá lyže) - 2011</t>
  </si>
  <si>
    <t>Arts &amp; film 2009 - Telč International European Film Festival (6. ročník)</t>
  </si>
  <si>
    <t>70106673</t>
  </si>
  <si>
    <t>Občanské sdružení Mahler 2000 - Společnost Gustava Mahlera</t>
  </si>
  <si>
    <t>Balbínova 14, 120 00 Praha 2</t>
  </si>
  <si>
    <t>Mahler - Jihlava 2010</t>
  </si>
  <si>
    <t>Počet stran: 18</t>
  </si>
  <si>
    <t>Neinvestiční transfery přijaté od Evropské unie</t>
  </si>
  <si>
    <t xml:space="preserve">Neinvestiční přijaté transfery od obcí </t>
  </si>
  <si>
    <t>Rozpočet kraje 2010</t>
  </si>
  <si>
    <t xml:space="preserve">E  SEZNAM TRANSFERŮ OBCÍM A JINÝM SUBJEKTŮM SCHVALOVANÝCH </t>
  </si>
  <si>
    <t xml:space="preserve">    ZASTUPITELSTVEM KRAJE</t>
  </si>
  <si>
    <t>E  SEZNAM TRANSFERŮ OBCÍM A JINÝM SUBJEKTŮM</t>
  </si>
  <si>
    <t>SCHVALOVANÝCH ZASTUPITELSTVEM KRAJE …………</t>
  </si>
  <si>
    <t>D  ZÁVAZNÉ UKAZATELE ROZPISU ROZPOČTU PRO</t>
  </si>
  <si>
    <t>PŘÍSP. ORGANIZACE NA ROK 2010………………………</t>
  </si>
  <si>
    <t>Poznámka:  Rozpis rozpočtu a čerpání výdajových položek se řídí informacemi uvedenými v Rozpočtu kraje 2010 - včetně komentáře.</t>
  </si>
  <si>
    <t>FINANCOVÁNÍ (+) (převod prostředků na spolufin. evropských projektů)</t>
  </si>
  <si>
    <t>Převod prostředků na spolufin. evrop. projektů</t>
  </si>
  <si>
    <t>ZK-07-2009-13, př. 1</t>
  </si>
</sst>
</file>

<file path=xl/styles.xml><?xml version="1.0" encoding="utf-8"?>
<styleSheet xmlns="http://schemas.openxmlformats.org/spreadsheetml/2006/main">
  <numFmts count="6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\ _K_č"/>
    <numFmt numFmtId="166" formatCode="0.0"/>
    <numFmt numFmtId="167" formatCode="0.000"/>
    <numFmt numFmtId="168" formatCode="\-"/>
    <numFmt numFmtId="169" formatCode="#,##0_ ;\-#,##0\ "/>
    <numFmt numFmtId="170" formatCode="d\.\ mmmm\ yyyy"/>
    <numFmt numFmtId="171" formatCode="#,##0.0"/>
    <numFmt numFmtId="172" formatCode="#,##0.000"/>
    <numFmt numFmtId="173" formatCode="0.00000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.00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0"/>
    <numFmt numFmtId="187" formatCode="#,##0.00000"/>
    <numFmt numFmtId="188" formatCode="0.00000"/>
    <numFmt numFmtId="189" formatCode="0.000000"/>
    <numFmt numFmtId="190" formatCode="0.0000000"/>
    <numFmt numFmtId="191" formatCode="0.00000000"/>
    <numFmt numFmtId="192" formatCode="#,##0.000000"/>
    <numFmt numFmtId="193" formatCode="#,##0.0000000"/>
    <numFmt numFmtId="194" formatCode="d/m"/>
    <numFmt numFmtId="195" formatCode="000\ 00"/>
    <numFmt numFmtId="196" formatCode="#,##0.00\ &quot;Kč&quot;"/>
    <numFmt numFmtId="197" formatCode="0.000000000"/>
    <numFmt numFmtId="198" formatCode="&quot;Kč&quot;#,##0_);\(&quot;Kč&quot;#,##0\)"/>
    <numFmt numFmtId="199" formatCode="&quot;Kč&quot;#,##0_);[Red]\(&quot;Kč&quot;#,##0\)"/>
    <numFmt numFmtId="200" formatCode="&quot;Kč&quot;#,##0.00_);\(&quot;Kč&quot;#,##0.00\)"/>
    <numFmt numFmtId="201" formatCode="&quot;Kč&quot;#,##0.00_);[Red]\(&quot;Kč&quot;#,##0.00\)"/>
    <numFmt numFmtId="202" formatCode="_(&quot;Kč&quot;* #,##0_);_(&quot;Kč&quot;* \(#,##0\);_(&quot;Kč&quot;* &quot;-&quot;_);_(@_)"/>
    <numFmt numFmtId="203" formatCode="_(&quot;Kč&quot;* #,##0.00_);_(&quot;Kč&quot;* \(#,##0.00\);_(&quot;Kč&quot;* &quot;-&quot;??_);_(@_)"/>
    <numFmt numFmtId="204" formatCode="m/yy"/>
    <numFmt numFmtId="205" formatCode="0.000%"/>
    <numFmt numFmtId="206" formatCode="0.0000%"/>
    <numFmt numFmtId="207" formatCode="#,##0.00_ ;[Red]\-#,##0.00\ "/>
    <numFmt numFmtId="208" formatCode="mmm/yyyy"/>
    <numFmt numFmtId="209" formatCode="#,##0.00\ _K_č"/>
    <numFmt numFmtId="210" formatCode="[$-405]d\.\ mmmm\ yyyy"/>
    <numFmt numFmtId="211" formatCode="0,%"/>
    <numFmt numFmtId="212" formatCode="\1\2\5\%"/>
    <numFmt numFmtId="213" formatCode="0.00,%"/>
    <numFmt numFmtId="214" formatCode="000,%"/>
    <numFmt numFmtId="215" formatCode="#,##0.000_ ;\-#,##0.000\ "/>
    <numFmt numFmtId="216" formatCode="_-* #,##0.000\ &quot;Kč&quot;_-;\-* #,##0.000\ &quot;Kč&quot;_-;_-* &quot;-&quot;???\ &quot;Kč&quot;_-;_-@_-"/>
    <numFmt numFmtId="217" formatCode="\+0.00\ &quot;Kč&quot;;\-0.00\ &quot;Kč&quot;"/>
    <numFmt numFmtId="218" formatCode="\+0;\-0"/>
    <numFmt numFmtId="219" formatCode="\+0,000;\-0,000"/>
    <numFmt numFmtId="220" formatCode="\+0,;\-0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2"/>
      <name val="Arial CE"/>
      <family val="2"/>
    </font>
    <font>
      <sz val="2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10"/>
      <name val="Arial CE"/>
      <family val="2"/>
    </font>
    <font>
      <b/>
      <i/>
      <sz val="9"/>
      <name val="Arial CE"/>
      <family val="2"/>
    </font>
    <font>
      <sz val="10"/>
      <color indexed="10"/>
      <name val="Arial CE"/>
      <family val="0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3" fontId="11" fillId="0" borderId="6">
      <alignment horizontal="center" vertical="center" wrapText="1"/>
      <protection/>
    </xf>
    <xf numFmtId="0" fontId="0" fillId="18" borderId="7" applyNumberFormat="0" applyFont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9" applyNumberFormat="0" applyAlignment="0" applyProtection="0"/>
    <xf numFmtId="0" fontId="31" fillId="19" borderId="9" applyNumberFormat="0" applyAlignment="0" applyProtection="0"/>
    <xf numFmtId="0" fontId="32" fillId="19" borderId="10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40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wrapText="1"/>
    </xf>
    <xf numFmtId="49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horizontal="right" vertical="center" wrapText="1"/>
    </xf>
    <xf numFmtId="49" fontId="0" fillId="0" borderId="6" xfId="0" applyNumberFormat="1" applyFont="1" applyFill="1" applyBorder="1" applyAlignment="1">
      <alignment horizontal="left" vertical="center"/>
    </xf>
    <xf numFmtId="3" fontId="3" fillId="0" borderId="6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 wrapText="1"/>
    </xf>
    <xf numFmtId="3" fontId="3" fillId="0" borderId="6" xfId="0" applyNumberFormat="1" applyFont="1" applyBorder="1" applyAlignment="1">
      <alignment vertical="center"/>
    </xf>
    <xf numFmtId="0" fontId="9" fillId="0" borderId="0" xfId="0" applyFont="1" applyAlignment="1">
      <alignment/>
    </xf>
    <xf numFmtId="3" fontId="3" fillId="0" borderId="6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49" fontId="0" fillId="0" borderId="0" xfId="0" applyNumberForma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19" borderId="6" xfId="0" applyFont="1" applyFill="1" applyBorder="1" applyAlignment="1">
      <alignment horizontal="center" vertical="center"/>
    </xf>
    <xf numFmtId="0" fontId="3" fillId="19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49" fontId="16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right"/>
    </xf>
    <xf numFmtId="0" fontId="16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2" xfId="0" applyFont="1" applyFill="1" applyBorder="1" applyAlignment="1">
      <alignment/>
    </xf>
    <xf numFmtId="0" fontId="4" fillId="0" borderId="0" xfId="0" applyFont="1" applyAlignment="1">
      <alignment horizontal="left"/>
    </xf>
    <xf numFmtId="0" fontId="0" fillId="0" borderId="13" xfId="0" applyFill="1" applyBorder="1" applyAlignment="1">
      <alignment wrapText="1"/>
    </xf>
    <xf numFmtId="4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3" fontId="3" fillId="0" borderId="15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3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49" fontId="0" fillId="0" borderId="6" xfId="0" applyNumberFormat="1" applyBorder="1" applyAlignment="1">
      <alignment horizontal="center" vertical="center"/>
    </xf>
    <xf numFmtId="0" fontId="10" fillId="0" borderId="18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49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 wrapText="1"/>
    </xf>
    <xf numFmtId="49" fontId="0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49" fontId="13" fillId="0" borderId="6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3" fontId="10" fillId="0" borderId="6" xfId="0" applyNumberFormat="1" applyFont="1" applyFill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 shrinkToFit="1"/>
    </xf>
    <xf numFmtId="3" fontId="3" fillId="0" borderId="6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shrinkToFit="1"/>
    </xf>
    <xf numFmtId="0" fontId="3" fillId="0" borderId="6" xfId="0" applyFont="1" applyBorder="1" applyAlignment="1">
      <alignment horizontal="left" vertical="center" wrapText="1" shrinkToFit="1"/>
    </xf>
    <xf numFmtId="0" fontId="10" fillId="0" borderId="20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3" fontId="3" fillId="0" borderId="21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 wrapText="1"/>
    </xf>
    <xf numFmtId="3" fontId="7" fillId="0" borderId="0" xfId="0" applyNumberFormat="1" applyFont="1" applyBorder="1" applyAlignment="1">
      <alignment horizontal="right"/>
    </xf>
    <xf numFmtId="3" fontId="7" fillId="19" borderId="22" xfId="0" applyNumberFormat="1" applyFont="1" applyFill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7" fillId="0" borderId="24" xfId="0" applyNumberFormat="1" applyFont="1" applyFill="1" applyBorder="1" applyAlignment="1">
      <alignment horizontal="center"/>
    </xf>
    <xf numFmtId="3" fontId="7" fillId="0" borderId="24" xfId="0" applyNumberFormat="1" applyFont="1" applyBorder="1" applyAlignment="1">
      <alignment horizontal="right" vertical="center"/>
    </xf>
    <xf numFmtId="3" fontId="7" fillId="19" borderId="24" xfId="0" applyNumberFormat="1" applyFont="1" applyFill="1" applyBorder="1" applyAlignment="1">
      <alignment horizontal="right"/>
    </xf>
    <xf numFmtId="3" fontId="7" fillId="0" borderId="24" xfId="0" applyNumberFormat="1" applyFont="1" applyFill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/>
    </xf>
    <xf numFmtId="3" fontId="3" fillId="0" borderId="21" xfId="0" applyNumberFormat="1" applyFont="1" applyFill="1" applyBorder="1" applyAlignment="1">
      <alignment horizontal="right"/>
    </xf>
    <xf numFmtId="3" fontId="38" fillId="0" borderId="21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0" fontId="0" fillId="0" borderId="6" xfId="0" applyFont="1" applyBorder="1" applyAlignment="1">
      <alignment vertical="center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0" fontId="0" fillId="0" borderId="6" xfId="0" applyBorder="1" applyAlignment="1">
      <alignment vertical="center" wrapText="1"/>
    </xf>
    <xf numFmtId="3" fontId="0" fillId="0" borderId="6" xfId="0" applyNumberFormat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1" fontId="0" fillId="0" borderId="6" xfId="0" applyNumberFormat="1" applyBorder="1" applyAlignment="1">
      <alignment horizontal="center" vertical="center" wrapText="1"/>
    </xf>
    <xf numFmtId="2" fontId="3" fillId="0" borderId="6" xfId="0" applyNumberFormat="1" applyFont="1" applyBorder="1" applyAlignment="1">
      <alignment vertical="center" wrapText="1"/>
    </xf>
    <xf numFmtId="0" fontId="0" fillId="19" borderId="6" xfId="0" applyFill="1" applyBorder="1" applyAlignment="1">
      <alignment vertical="center" wrapText="1"/>
    </xf>
    <xf numFmtId="3" fontId="3" fillId="19" borderId="6" xfId="0" applyNumberFormat="1" applyFont="1" applyFill="1" applyBorder="1" applyAlignment="1">
      <alignment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19" borderId="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3" fontId="3" fillId="19" borderId="6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6" xfId="0" applyFont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 vertical="center"/>
    </xf>
    <xf numFmtId="49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3" fontId="10" fillId="0" borderId="6" xfId="0" applyNumberFormat="1" applyFont="1" applyBorder="1" applyAlignment="1">
      <alignment horizontal="right" vertical="center"/>
    </xf>
    <xf numFmtId="3" fontId="10" fillId="19" borderId="6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19" xfId="0" applyFont="1" applyBorder="1" applyAlignment="1">
      <alignment vertical="center" wrapText="1"/>
    </xf>
    <xf numFmtId="3" fontId="3" fillId="19" borderId="6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center"/>
    </xf>
    <xf numFmtId="9" fontId="7" fillId="0" borderId="27" xfId="0" applyNumberFormat="1" applyFont="1" applyBorder="1" applyAlignment="1">
      <alignment/>
    </xf>
    <xf numFmtId="9" fontId="0" fillId="0" borderId="11" xfId="0" applyNumberFormat="1" applyBorder="1" applyAlignment="1">
      <alignment/>
    </xf>
    <xf numFmtId="9" fontId="0" fillId="0" borderId="28" xfId="0" applyNumberFormat="1" applyBorder="1" applyAlignment="1">
      <alignment horizontal="right"/>
    </xf>
    <xf numFmtId="9" fontId="7" fillId="0" borderId="22" xfId="0" applyNumberFormat="1" applyFont="1" applyBorder="1" applyAlignment="1">
      <alignment horizontal="right" vertical="center"/>
    </xf>
    <xf numFmtId="9" fontId="7" fillId="0" borderId="22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horizontal="right"/>
    </xf>
    <xf numFmtId="9" fontId="0" fillId="0" borderId="11" xfId="0" applyNumberFormat="1" applyFont="1" applyBorder="1" applyAlignment="1">
      <alignment/>
    </xf>
    <xf numFmtId="3" fontId="3" fillId="0" borderId="30" xfId="0" applyNumberFormat="1" applyFont="1" applyFill="1" applyBorder="1" applyAlignment="1">
      <alignment horizontal="right"/>
    </xf>
    <xf numFmtId="9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/>
    </xf>
    <xf numFmtId="9" fontId="7" fillId="19" borderId="22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19" borderId="22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left" vertical="center" wrapText="1"/>
    </xf>
    <xf numFmtId="3" fontId="3" fillId="0" borderId="18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0" fontId="3" fillId="0" borderId="26" xfId="0" applyFont="1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0" fontId="0" fillId="0" borderId="1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center"/>
    </xf>
    <xf numFmtId="3" fontId="0" fillId="0" borderId="33" xfId="0" applyNumberFormat="1" applyBorder="1" applyAlignment="1">
      <alignment horizontal="right"/>
    </xf>
    <xf numFmtId="3" fontId="3" fillId="0" borderId="23" xfId="0" applyNumberFormat="1" applyFont="1" applyFill="1" applyBorder="1" applyAlignment="1">
      <alignment horizontal="right"/>
    </xf>
    <xf numFmtId="0" fontId="0" fillId="19" borderId="6" xfId="0" applyFill="1" applyBorder="1" applyAlignment="1">
      <alignment horizontal="center" vertical="center"/>
    </xf>
    <xf numFmtId="0" fontId="0" fillId="19" borderId="6" xfId="0" applyFill="1" applyBorder="1" applyAlignment="1">
      <alignment vertical="center"/>
    </xf>
    <xf numFmtId="3" fontId="0" fillId="19" borderId="6" xfId="0" applyNumberFormat="1" applyFill="1" applyBorder="1" applyAlignment="1">
      <alignment horizontal="center" vertical="center"/>
    </xf>
    <xf numFmtId="0" fontId="0" fillId="19" borderId="20" xfId="0" applyFill="1" applyBorder="1" applyAlignment="1">
      <alignment vertical="center"/>
    </xf>
    <xf numFmtId="0" fontId="0" fillId="19" borderId="6" xfId="0" applyFont="1" applyFill="1" applyBorder="1" applyAlignment="1">
      <alignment vertical="center"/>
    </xf>
    <xf numFmtId="0" fontId="0" fillId="19" borderId="6" xfId="0" applyFont="1" applyFill="1" applyBorder="1" applyAlignment="1">
      <alignment vertical="center"/>
    </xf>
    <xf numFmtId="0" fontId="39" fillId="0" borderId="0" xfId="0" applyFont="1" applyAlignment="1">
      <alignment/>
    </xf>
    <xf numFmtId="9" fontId="0" fillId="0" borderId="11" xfId="0" applyNumberFormat="1" applyFont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9" fontId="0" fillId="0" borderId="28" xfId="0" applyNumberFormat="1" applyFont="1" applyBorder="1" applyAlignment="1">
      <alignment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9" fillId="0" borderId="0" xfId="0" applyNumberFormat="1" applyFont="1" applyAlignment="1">
      <alignment/>
    </xf>
    <xf numFmtId="0" fontId="3" fillId="0" borderId="0" xfId="0" applyFont="1" applyBorder="1" applyAlignment="1">
      <alignment wrapText="1" shrinkToFit="1"/>
    </xf>
    <xf numFmtId="0" fontId="3" fillId="0" borderId="6" xfId="0" applyFont="1" applyBorder="1" applyAlignment="1">
      <alignment vertical="center" wrapText="1"/>
    </xf>
    <xf numFmtId="3" fontId="3" fillId="0" borderId="6" xfId="0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49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" fontId="35" fillId="0" borderId="0" xfId="0" applyNumberFormat="1" applyFont="1" applyAlignment="1">
      <alignment horizontal="centerContinuous"/>
    </xf>
    <xf numFmtId="3" fontId="36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3" fontId="3" fillId="0" borderId="34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Continuous"/>
    </xf>
    <xf numFmtId="3" fontId="3" fillId="0" borderId="35" xfId="0" applyNumberFormat="1" applyFont="1" applyBorder="1" applyAlignment="1">
      <alignment horizontal="centerContinuous"/>
    </xf>
    <xf numFmtId="0" fontId="3" fillId="0" borderId="36" xfId="0" applyFont="1" applyBorder="1" applyAlignment="1">
      <alignment horizontal="left"/>
    </xf>
    <xf numFmtId="3" fontId="3" fillId="0" borderId="37" xfId="0" applyNumberFormat="1" applyFont="1" applyBorder="1" applyAlignment="1">
      <alignment horizontal="center"/>
    </xf>
    <xf numFmtId="0" fontId="3" fillId="0" borderId="38" xfId="0" applyFont="1" applyBorder="1" applyAlignment="1">
      <alignment horizontal="left"/>
    </xf>
    <xf numFmtId="3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left"/>
    </xf>
    <xf numFmtId="0" fontId="3" fillId="19" borderId="24" xfId="0" applyFont="1" applyFill="1" applyBorder="1" applyAlignment="1">
      <alignment/>
    </xf>
    <xf numFmtId="3" fontId="3" fillId="19" borderId="22" xfId="0" applyNumberFormat="1" applyFont="1" applyFill="1" applyBorder="1" applyAlignment="1">
      <alignment horizontal="right"/>
    </xf>
    <xf numFmtId="171" fontId="3" fillId="19" borderId="22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 wrapText="1"/>
    </xf>
    <xf numFmtId="3" fontId="0" fillId="0" borderId="27" xfId="0" applyNumberFormat="1" applyFont="1" applyFill="1" applyBorder="1" applyAlignment="1">
      <alignment/>
    </xf>
    <xf numFmtId="3" fontId="0" fillId="0" borderId="27" xfId="0" applyNumberFormat="1" applyFont="1" applyBorder="1" applyAlignment="1">
      <alignment/>
    </xf>
    <xf numFmtId="0" fontId="0" fillId="0" borderId="21" xfId="0" applyFont="1" applyFill="1" applyBorder="1" applyAlignment="1">
      <alignment wrapText="1"/>
    </xf>
    <xf numFmtId="3" fontId="0" fillId="0" borderId="11" xfId="0" applyNumberFormat="1" applyFont="1" applyBorder="1" applyAlignment="1">
      <alignment/>
    </xf>
    <xf numFmtId="0" fontId="3" fillId="0" borderId="25" xfId="0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0" fontId="0" fillId="0" borderId="37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0" fontId="0" fillId="0" borderId="29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171" fontId="0" fillId="0" borderId="37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171" fontId="0" fillId="0" borderId="11" xfId="0" applyNumberFormat="1" applyFont="1" applyBorder="1" applyAlignment="1">
      <alignment vertical="center"/>
    </xf>
    <xf numFmtId="171" fontId="0" fillId="0" borderId="27" xfId="0" applyNumberFormat="1" applyFont="1" applyBorder="1" applyAlignment="1">
      <alignment/>
    </xf>
    <xf numFmtId="171" fontId="3" fillId="0" borderId="28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 horizontal="right"/>
    </xf>
    <xf numFmtId="0" fontId="0" fillId="0" borderId="0" xfId="0" applyFont="1" applyAlignment="1">
      <alignment wrapText="1" shrinkToFi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41" xfId="0" applyNumberFormat="1" applyFont="1" applyBorder="1" applyAlignment="1">
      <alignment horizontal="centerContinuous"/>
    </xf>
    <xf numFmtId="0" fontId="3" fillId="0" borderId="37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41" xfId="0" applyFont="1" applyBorder="1" applyAlignment="1">
      <alignment/>
    </xf>
    <xf numFmtId="0" fontId="3" fillId="19" borderId="11" xfId="0" applyFont="1" applyFill="1" applyBorder="1" applyAlignment="1">
      <alignment/>
    </xf>
    <xf numFmtId="3" fontId="3" fillId="19" borderId="11" xfId="0" applyNumberFormat="1" applyFont="1" applyFill="1" applyBorder="1" applyAlignment="1">
      <alignment/>
    </xf>
    <xf numFmtId="0" fontId="3" fillId="0" borderId="2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3" fillId="19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21" xfId="0" applyFont="1" applyBorder="1" applyAlignment="1">
      <alignment/>
    </xf>
    <xf numFmtId="0" fontId="13" fillId="0" borderId="42" xfId="0" applyFont="1" applyBorder="1" applyAlignment="1">
      <alignment horizontal="right"/>
    </xf>
    <xf numFmtId="0" fontId="13" fillId="0" borderId="43" xfId="0" applyFont="1" applyBorder="1" applyAlignment="1">
      <alignment horizontal="right"/>
    </xf>
    <xf numFmtId="0" fontId="0" fillId="0" borderId="44" xfId="0" applyFont="1" applyFill="1" applyBorder="1" applyAlignment="1">
      <alignment/>
    </xf>
    <xf numFmtId="3" fontId="0" fillId="0" borderId="44" xfId="0" applyNumberFormat="1" applyFont="1" applyFill="1" applyBorder="1" applyAlignment="1">
      <alignment/>
    </xf>
    <xf numFmtId="0" fontId="0" fillId="0" borderId="44" xfId="0" applyFont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5" xfId="0" applyFont="1" applyBorder="1" applyAlignment="1">
      <alignment/>
    </xf>
    <xf numFmtId="3" fontId="3" fillId="0" borderId="45" xfId="0" applyNumberFormat="1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45" xfId="0" applyNumberFormat="1" applyFont="1" applyFill="1" applyBorder="1" applyAlignment="1">
      <alignment/>
    </xf>
    <xf numFmtId="0" fontId="13" fillId="0" borderId="43" xfId="0" applyFont="1" applyFill="1" applyBorder="1" applyAlignment="1">
      <alignment horizontal="right"/>
    </xf>
    <xf numFmtId="3" fontId="13" fillId="0" borderId="43" xfId="0" applyNumberFormat="1" applyFont="1" applyBorder="1" applyAlignment="1">
      <alignment horizontal="right"/>
    </xf>
    <xf numFmtId="0" fontId="3" fillId="0" borderId="44" xfId="0" applyFont="1" applyFill="1" applyBorder="1" applyAlignment="1">
      <alignment/>
    </xf>
    <xf numFmtId="3" fontId="3" fillId="0" borderId="44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13" fillId="0" borderId="42" xfId="0" applyFont="1" applyBorder="1" applyAlignment="1">
      <alignment/>
    </xf>
    <xf numFmtId="0" fontId="3" fillId="0" borderId="38" xfId="0" applyFont="1" applyBorder="1" applyAlignment="1">
      <alignment/>
    </xf>
    <xf numFmtId="3" fontId="3" fillId="0" borderId="39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Continuous"/>
    </xf>
    <xf numFmtId="0" fontId="3" fillId="0" borderId="37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9" xfId="0" applyFont="1" applyFill="1" applyBorder="1" applyAlignment="1">
      <alignment/>
    </xf>
    <xf numFmtId="3" fontId="3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3" fontId="36" fillId="0" borderId="0" xfId="0" applyNumberFormat="1" applyFont="1" applyBorder="1" applyAlignment="1">
      <alignment/>
    </xf>
    <xf numFmtId="49" fontId="0" fillId="0" borderId="6" xfId="0" applyNumberFormat="1" applyFont="1" applyBorder="1" applyAlignment="1">
      <alignment horizontal="right" vertical="center"/>
    </xf>
    <xf numFmtId="0" fontId="0" fillId="0" borderId="17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40" fillId="0" borderId="0" xfId="0" applyFont="1" applyAlignment="1">
      <alignment/>
    </xf>
    <xf numFmtId="0" fontId="0" fillId="0" borderId="33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18" xfId="0" applyFont="1" applyBorder="1" applyAlignment="1">
      <alignment vertical="center"/>
    </xf>
    <xf numFmtId="0" fontId="9" fillId="0" borderId="13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7" fillId="0" borderId="20" xfId="0" applyFont="1" applyBorder="1" applyAlignment="1">
      <alignment horizontal="left" vertical="center" wrapText="1"/>
    </xf>
    <xf numFmtId="0" fontId="37" fillId="0" borderId="18" xfId="0" applyFont="1" applyBorder="1" applyAlignment="1">
      <alignment horizontal="left" vertical="center" wrapText="1"/>
    </xf>
    <xf numFmtId="0" fontId="37" fillId="0" borderId="51" xfId="0" applyFont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7" fillId="19" borderId="24" xfId="0" applyFont="1" applyFill="1" applyBorder="1" applyAlignment="1">
      <alignment horizontal="left"/>
    </xf>
    <xf numFmtId="0" fontId="0" fillId="0" borderId="51" xfId="0" applyFont="1" applyBorder="1" applyAlignment="1">
      <alignment vertical="center"/>
    </xf>
    <xf numFmtId="0" fontId="0" fillId="0" borderId="2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51" xfId="0" applyFont="1" applyBorder="1" applyAlignment="1">
      <alignment horizontal="left" wrapText="1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35" fillId="0" borderId="24" xfId="0" applyFont="1" applyBorder="1" applyAlignment="1">
      <alignment horizontal="left" vertical="center" wrapText="1"/>
    </xf>
    <xf numFmtId="0" fontId="36" fillId="0" borderId="33" xfId="0" applyFont="1" applyBorder="1" applyAlignment="1">
      <alignment horizontal="left" vertical="center" wrapText="1"/>
    </xf>
    <xf numFmtId="0" fontId="36" fillId="0" borderId="49" xfId="0" applyFont="1" applyBorder="1" applyAlignment="1">
      <alignment horizontal="left" vertical="center" wrapText="1"/>
    </xf>
    <xf numFmtId="0" fontId="0" fillId="0" borderId="55" xfId="0" applyBorder="1" applyAlignment="1">
      <alignment vertical="top"/>
    </xf>
    <xf numFmtId="0" fontId="0" fillId="0" borderId="56" xfId="0" applyBorder="1" applyAlignment="1">
      <alignment vertical="top"/>
    </xf>
    <xf numFmtId="0" fontId="0" fillId="0" borderId="57" xfId="0" applyBorder="1" applyAlignment="1">
      <alignment vertical="top"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51" xfId="0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23" xfId="0" applyFont="1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35" xfId="0" applyBorder="1" applyAlignment="1">
      <alignment horizontal="left"/>
    </xf>
    <xf numFmtId="0" fontId="35" fillId="0" borderId="24" xfId="0" applyFont="1" applyBorder="1" applyAlignment="1">
      <alignment horizontal="left" vertical="center" wrapText="1"/>
    </xf>
    <xf numFmtId="0" fontId="35" fillId="0" borderId="33" xfId="0" applyFont="1" applyBorder="1" applyAlignment="1">
      <alignment horizontal="left" vertical="center" wrapText="1"/>
    </xf>
    <xf numFmtId="0" fontId="35" fillId="0" borderId="49" xfId="0" applyFont="1" applyBorder="1" applyAlignment="1">
      <alignment horizontal="left" vertical="center" wrapText="1"/>
    </xf>
    <xf numFmtId="0" fontId="0" fillId="0" borderId="56" xfId="0" applyFont="1" applyFill="1" applyBorder="1" applyAlignment="1">
      <alignment horizontal="center" vertical="top"/>
    </xf>
    <xf numFmtId="0" fontId="0" fillId="0" borderId="57" xfId="0" applyFont="1" applyFill="1" applyBorder="1" applyAlignment="1">
      <alignment horizontal="center" vertical="top"/>
    </xf>
    <xf numFmtId="0" fontId="0" fillId="0" borderId="33" xfId="0" applyBorder="1" applyAlignment="1">
      <alignment horizontal="left"/>
    </xf>
    <xf numFmtId="0" fontId="7" fillId="0" borderId="24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49" xfId="0" applyFill="1" applyBorder="1" applyAlignment="1">
      <alignment horizontal="left" vertical="center" wrapText="1"/>
    </xf>
    <xf numFmtId="0" fontId="0" fillId="0" borderId="59" xfId="0" applyFont="1" applyBorder="1" applyAlignment="1">
      <alignment horizontal="left"/>
    </xf>
    <xf numFmtId="0" fontId="0" fillId="0" borderId="6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3" fillId="19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19" borderId="20" xfId="0" applyFill="1" applyBorder="1" applyAlignment="1">
      <alignment horizontal="center" vertical="center" wrapText="1"/>
    </xf>
    <xf numFmtId="0" fontId="0" fillId="19" borderId="19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2" fontId="0" fillId="19" borderId="20" xfId="0" applyNumberFormat="1" applyFill="1" applyBorder="1" applyAlignment="1">
      <alignment horizontal="center" vertical="center" wrapText="1"/>
    </xf>
    <xf numFmtId="2" fontId="0" fillId="19" borderId="19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left" vertical="center" wrapText="1"/>
    </xf>
    <xf numFmtId="49" fontId="0" fillId="0" borderId="19" xfId="0" applyNumberFormat="1" applyFill="1" applyBorder="1" applyAlignment="1">
      <alignment horizontal="left" vertical="center" wrapText="1"/>
    </xf>
    <xf numFmtId="49" fontId="0" fillId="19" borderId="6" xfId="0" applyNumberFormat="1" applyFont="1" applyFill="1" applyBorder="1" applyAlignment="1">
      <alignment horizontal="center" vertical="center" wrapText="1"/>
    </xf>
    <xf numFmtId="0" fontId="3" fillId="19" borderId="6" xfId="0" applyFont="1" applyFill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3" fillId="19" borderId="20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19" borderId="20" xfId="0" applyNumberFormat="1" applyFont="1" applyFill="1" applyBorder="1" applyAlignment="1">
      <alignment horizontal="center" vertical="center"/>
    </xf>
    <xf numFmtId="0" fontId="0" fillId="19" borderId="19" xfId="0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3" fillId="19" borderId="6" xfId="0" applyFont="1" applyFill="1" applyBorder="1" applyAlignment="1">
      <alignment horizontal="left" vertical="center"/>
    </xf>
    <xf numFmtId="0" fontId="3" fillId="19" borderId="20" xfId="0" applyFont="1" applyFill="1" applyBorder="1" applyAlignment="1">
      <alignment horizontal="left" vertical="center" wrapText="1"/>
    </xf>
    <xf numFmtId="0" fontId="3" fillId="19" borderId="18" xfId="0" applyFont="1" applyFill="1" applyBorder="1" applyAlignment="1">
      <alignment horizontal="left" vertical="center" wrapText="1"/>
    </xf>
    <xf numFmtId="0" fontId="3" fillId="19" borderId="19" xfId="0" applyFont="1" applyFill="1" applyBorder="1" applyAlignment="1">
      <alignment horizontal="left" vertical="center" wrapText="1"/>
    </xf>
    <xf numFmtId="0" fontId="10" fillId="19" borderId="20" xfId="0" applyFont="1" applyFill="1" applyBorder="1" applyAlignment="1">
      <alignment horizontal="left" vertical="center" wrapText="1"/>
    </xf>
    <xf numFmtId="0" fontId="10" fillId="19" borderId="18" xfId="0" applyFont="1" applyFill="1" applyBorder="1" applyAlignment="1">
      <alignment horizontal="left" vertical="center" wrapText="1"/>
    </xf>
    <xf numFmtId="0" fontId="10" fillId="19" borderId="19" xfId="0" applyFont="1" applyFill="1" applyBorder="1" applyAlignment="1">
      <alignment horizontal="left" vertical="center" wrapText="1"/>
    </xf>
    <xf numFmtId="0" fontId="3" fillId="19" borderId="20" xfId="0" applyFont="1" applyFill="1" applyBorder="1" applyAlignment="1">
      <alignment horizontal="left" vertical="center"/>
    </xf>
    <xf numFmtId="0" fontId="3" fillId="19" borderId="18" xfId="0" applyFont="1" applyFill="1" applyBorder="1" applyAlignment="1">
      <alignment horizontal="left" vertical="center"/>
    </xf>
    <xf numFmtId="0" fontId="3" fillId="19" borderId="19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9" fontId="0" fillId="0" borderId="15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wrapText="1" shrinkToFit="1"/>
    </xf>
    <xf numFmtId="0" fontId="0" fillId="0" borderId="0" xfId="0" applyFont="1" applyAlignment="1">
      <alignment wrapText="1" shrinkToFi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right" vertical="center"/>
    </xf>
    <xf numFmtId="49" fontId="0" fillId="0" borderId="16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righ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vý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17</xdr:row>
      <xdr:rowOff>76200</xdr:rowOff>
    </xdr:from>
    <xdr:to>
      <xdr:col>6</xdr:col>
      <xdr:colOff>9525</xdr:colOff>
      <xdr:row>32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886075"/>
          <a:ext cx="214312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B37" sqref="B37"/>
    </sheetView>
  </sheetViews>
  <sheetFormatPr defaultColWidth="9.00390625" defaultRowHeight="12.75"/>
  <sheetData>
    <row r="1" spans="1:9" ht="12.75">
      <c r="A1" s="155"/>
      <c r="B1" s="156"/>
      <c r="C1" s="156"/>
      <c r="D1" s="156"/>
      <c r="E1" s="156"/>
      <c r="F1" s="156"/>
      <c r="G1" s="156"/>
      <c r="H1" s="157"/>
      <c r="I1" s="158"/>
    </row>
    <row r="2" spans="1:9" ht="15">
      <c r="A2" s="159"/>
      <c r="B2" s="1"/>
      <c r="C2" s="1"/>
      <c r="D2" s="1"/>
      <c r="E2" s="1"/>
      <c r="F2" s="2"/>
      <c r="G2" s="163" t="s">
        <v>551</v>
      </c>
      <c r="H2" s="2"/>
      <c r="I2" s="160"/>
    </row>
    <row r="3" spans="1:9" ht="15">
      <c r="A3" s="159"/>
      <c r="B3" s="1"/>
      <c r="C3" s="1"/>
      <c r="D3" s="1"/>
      <c r="E3" s="1"/>
      <c r="F3" s="1"/>
      <c r="G3" s="163" t="s">
        <v>538</v>
      </c>
      <c r="H3" s="2"/>
      <c r="I3" s="160"/>
    </row>
    <row r="4" spans="1:9" ht="12.75">
      <c r="A4" s="159"/>
      <c r="B4" s="1"/>
      <c r="C4" s="1"/>
      <c r="D4" s="1"/>
      <c r="E4" s="1"/>
      <c r="F4" s="1"/>
      <c r="G4" s="1"/>
      <c r="H4" s="1"/>
      <c r="I4" s="160"/>
    </row>
    <row r="5" spans="1:9" ht="12.75">
      <c r="A5" s="304" t="s">
        <v>474</v>
      </c>
      <c r="B5" s="305"/>
      <c r="C5" s="305"/>
      <c r="D5" s="305"/>
      <c r="E5" s="305"/>
      <c r="F5" s="305"/>
      <c r="G5" s="305"/>
      <c r="H5" s="305"/>
      <c r="I5" s="306"/>
    </row>
    <row r="6" spans="1:9" ht="12.75">
      <c r="A6" s="307"/>
      <c r="B6" s="305"/>
      <c r="C6" s="305"/>
      <c r="D6" s="305"/>
      <c r="E6" s="305"/>
      <c r="F6" s="305"/>
      <c r="G6" s="305"/>
      <c r="H6" s="305"/>
      <c r="I6" s="306"/>
    </row>
    <row r="7" spans="1:9" ht="12.75">
      <c r="A7" s="159"/>
      <c r="B7" s="1"/>
      <c r="C7" s="1"/>
      <c r="D7" s="1"/>
      <c r="E7" s="1"/>
      <c r="F7" s="1"/>
      <c r="G7" s="1"/>
      <c r="H7" s="1"/>
      <c r="I7" s="160"/>
    </row>
    <row r="8" spans="1:9" ht="12.75">
      <c r="A8" s="159"/>
      <c r="B8" s="1"/>
      <c r="C8" s="1"/>
      <c r="D8" s="1"/>
      <c r="E8" s="1"/>
      <c r="F8" s="1"/>
      <c r="G8" s="1"/>
      <c r="H8" s="1"/>
      <c r="I8" s="160"/>
    </row>
    <row r="9" spans="1:9" ht="12.75">
      <c r="A9" s="159"/>
      <c r="B9" s="1"/>
      <c r="C9" s="1"/>
      <c r="D9" s="1"/>
      <c r="E9" s="1"/>
      <c r="F9" s="1"/>
      <c r="G9" s="1"/>
      <c r="H9" s="1"/>
      <c r="I9" s="160"/>
    </row>
    <row r="10" spans="1:9" ht="12.75">
      <c r="A10" s="159"/>
      <c r="B10" s="1"/>
      <c r="C10" s="1"/>
      <c r="D10" s="1"/>
      <c r="E10" s="1"/>
      <c r="F10" s="1"/>
      <c r="G10" s="1"/>
      <c r="H10" s="1"/>
      <c r="I10" s="160"/>
    </row>
    <row r="11" spans="1:9" ht="12.75">
      <c r="A11" s="159"/>
      <c r="B11" s="1"/>
      <c r="C11" s="1"/>
      <c r="D11" s="1"/>
      <c r="E11" s="1"/>
      <c r="F11" s="1"/>
      <c r="G11" s="1"/>
      <c r="H11" s="1"/>
      <c r="I11" s="160"/>
    </row>
    <row r="12" spans="1:9" ht="12.75">
      <c r="A12" s="159"/>
      <c r="B12" s="1"/>
      <c r="C12" s="1"/>
      <c r="D12" s="1"/>
      <c r="E12" s="1"/>
      <c r="F12" s="1"/>
      <c r="G12" s="1"/>
      <c r="H12" s="1"/>
      <c r="I12" s="160"/>
    </row>
    <row r="13" spans="1:9" ht="12.75">
      <c r="A13" s="159"/>
      <c r="B13" s="1"/>
      <c r="C13" s="1"/>
      <c r="D13" s="1"/>
      <c r="E13" s="1"/>
      <c r="F13" s="1"/>
      <c r="G13" s="1"/>
      <c r="H13" s="1"/>
      <c r="I13" s="160"/>
    </row>
    <row r="14" spans="1:9" ht="12.75">
      <c r="A14" s="159"/>
      <c r="B14" s="1"/>
      <c r="C14" s="1"/>
      <c r="D14" s="1"/>
      <c r="E14" s="1"/>
      <c r="F14" s="1"/>
      <c r="G14" s="1"/>
      <c r="H14" s="1"/>
      <c r="I14" s="160"/>
    </row>
    <row r="15" spans="1:9" ht="12.75">
      <c r="A15" s="159"/>
      <c r="B15" s="1"/>
      <c r="C15" s="1"/>
      <c r="D15" s="1"/>
      <c r="E15" s="1"/>
      <c r="F15" s="1"/>
      <c r="G15" s="1"/>
      <c r="H15" s="1"/>
      <c r="I15" s="160"/>
    </row>
    <row r="16" spans="1:9" ht="12.75">
      <c r="A16" s="159"/>
      <c r="B16" s="1"/>
      <c r="C16" s="1"/>
      <c r="D16" s="1"/>
      <c r="E16" s="1"/>
      <c r="F16" s="1"/>
      <c r="G16" s="1"/>
      <c r="H16" s="1"/>
      <c r="I16" s="160"/>
    </row>
    <row r="17" spans="1:9" ht="12.75">
      <c r="A17" s="159"/>
      <c r="B17" s="1"/>
      <c r="C17" s="1"/>
      <c r="D17" s="1"/>
      <c r="E17" s="1"/>
      <c r="F17" s="1"/>
      <c r="G17" s="1"/>
      <c r="H17" s="1"/>
      <c r="I17" s="160"/>
    </row>
    <row r="18" spans="1:9" ht="12.75">
      <c r="A18" s="159"/>
      <c r="B18" s="1"/>
      <c r="C18" s="1"/>
      <c r="D18" s="1"/>
      <c r="E18" s="1"/>
      <c r="F18" s="1"/>
      <c r="G18" s="1"/>
      <c r="H18" s="1"/>
      <c r="I18" s="160"/>
    </row>
    <row r="19" spans="1:9" ht="12.75">
      <c r="A19" s="159"/>
      <c r="B19" s="1"/>
      <c r="C19" s="1"/>
      <c r="D19" s="1"/>
      <c r="E19" s="1"/>
      <c r="F19" s="1"/>
      <c r="G19" s="1"/>
      <c r="H19" s="1"/>
      <c r="I19" s="160"/>
    </row>
    <row r="20" spans="1:9" ht="12.75">
      <c r="A20" s="159"/>
      <c r="B20" s="1"/>
      <c r="C20" s="1"/>
      <c r="D20" s="1"/>
      <c r="E20" s="1"/>
      <c r="F20" s="1"/>
      <c r="G20" s="1"/>
      <c r="H20" s="1"/>
      <c r="I20" s="160"/>
    </row>
    <row r="21" spans="1:9" ht="12.75">
      <c r="A21" s="159"/>
      <c r="B21" s="1"/>
      <c r="C21" s="1"/>
      <c r="D21" s="1"/>
      <c r="E21" s="1"/>
      <c r="F21" s="1"/>
      <c r="G21" s="1"/>
      <c r="H21" s="1"/>
      <c r="I21" s="160"/>
    </row>
    <row r="22" spans="1:9" ht="12.75">
      <c r="A22" s="159"/>
      <c r="B22" s="1"/>
      <c r="C22" s="1"/>
      <c r="D22" s="1"/>
      <c r="E22" s="1"/>
      <c r="F22" s="1"/>
      <c r="G22" s="1"/>
      <c r="H22" s="1"/>
      <c r="I22" s="160"/>
    </row>
    <row r="23" spans="1:9" ht="12.75">
      <c r="A23" s="159"/>
      <c r="B23" s="1"/>
      <c r="C23" s="1"/>
      <c r="D23" s="1"/>
      <c r="E23" s="1"/>
      <c r="F23" s="1"/>
      <c r="G23" s="1"/>
      <c r="H23" s="1"/>
      <c r="I23" s="160"/>
    </row>
    <row r="24" spans="1:9" ht="12.75">
      <c r="A24" s="159"/>
      <c r="B24" s="1"/>
      <c r="C24" s="1"/>
      <c r="D24" s="1"/>
      <c r="E24" s="1"/>
      <c r="F24" s="1"/>
      <c r="G24" s="1"/>
      <c r="H24" s="1"/>
      <c r="I24" s="160"/>
    </row>
    <row r="25" spans="1:9" ht="12.75">
      <c r="A25" s="159"/>
      <c r="B25" s="1"/>
      <c r="C25" s="1"/>
      <c r="D25" s="1"/>
      <c r="E25" s="1"/>
      <c r="F25" s="1"/>
      <c r="G25" s="1"/>
      <c r="H25" s="1"/>
      <c r="I25" s="160"/>
    </row>
    <row r="26" spans="1:9" ht="12.75">
      <c r="A26" s="159"/>
      <c r="B26" s="1"/>
      <c r="C26" s="1"/>
      <c r="D26" s="1"/>
      <c r="E26" s="1"/>
      <c r="F26" s="1"/>
      <c r="G26" s="1"/>
      <c r="H26" s="1"/>
      <c r="I26" s="160"/>
    </row>
    <row r="27" spans="1:9" ht="12.75">
      <c r="A27" s="159"/>
      <c r="B27" s="1"/>
      <c r="C27" s="1"/>
      <c r="D27" s="1"/>
      <c r="E27" s="1"/>
      <c r="F27" s="1"/>
      <c r="G27" s="1"/>
      <c r="H27" s="1"/>
      <c r="I27" s="160"/>
    </row>
    <row r="28" spans="1:9" ht="12.75">
      <c r="A28" s="159"/>
      <c r="B28" s="1"/>
      <c r="C28" s="1"/>
      <c r="D28" s="1"/>
      <c r="E28" s="1"/>
      <c r="F28" s="1"/>
      <c r="G28" s="1"/>
      <c r="H28" s="1"/>
      <c r="I28" s="160"/>
    </row>
    <row r="29" spans="1:9" ht="12.75">
      <c r="A29" s="159"/>
      <c r="B29" s="1"/>
      <c r="C29" s="1"/>
      <c r="D29" s="1"/>
      <c r="E29" s="1"/>
      <c r="F29" s="1"/>
      <c r="G29" s="1"/>
      <c r="H29" s="1"/>
      <c r="I29" s="160"/>
    </row>
    <row r="30" spans="1:9" ht="12.75">
      <c r="A30" s="159"/>
      <c r="B30" s="1"/>
      <c r="C30" s="1"/>
      <c r="D30" s="1"/>
      <c r="E30" s="1"/>
      <c r="F30" s="1"/>
      <c r="G30" s="1"/>
      <c r="H30" s="1"/>
      <c r="I30" s="160"/>
    </row>
    <row r="31" spans="1:9" ht="12.75">
      <c r="A31" s="159"/>
      <c r="B31" s="1"/>
      <c r="C31" s="1"/>
      <c r="D31" s="1"/>
      <c r="E31" s="1"/>
      <c r="F31" s="1"/>
      <c r="G31" s="1"/>
      <c r="H31" s="1"/>
      <c r="I31" s="160"/>
    </row>
    <row r="32" spans="1:9" ht="12.75">
      <c r="A32" s="159"/>
      <c r="B32" s="1"/>
      <c r="C32" s="1"/>
      <c r="D32" s="1"/>
      <c r="E32" s="1"/>
      <c r="F32" s="1"/>
      <c r="G32" s="1"/>
      <c r="H32" s="1"/>
      <c r="I32" s="160"/>
    </row>
    <row r="33" spans="1:9" ht="12.75">
      <c r="A33" s="159"/>
      <c r="B33" s="1"/>
      <c r="C33" s="1"/>
      <c r="D33" s="1"/>
      <c r="E33" s="1"/>
      <c r="F33" s="1"/>
      <c r="G33" s="1"/>
      <c r="H33" s="1"/>
      <c r="I33" s="160"/>
    </row>
    <row r="34" spans="1:9" ht="12.75">
      <c r="A34" s="159"/>
      <c r="B34" s="1"/>
      <c r="C34" s="1"/>
      <c r="D34" s="1"/>
      <c r="E34" s="1"/>
      <c r="F34" s="1"/>
      <c r="G34" s="1"/>
      <c r="H34" s="1"/>
      <c r="I34" s="160"/>
    </row>
    <row r="35" spans="1:9" ht="12.75">
      <c r="A35" s="159"/>
      <c r="B35" s="1"/>
      <c r="C35" s="1"/>
      <c r="D35" s="1"/>
      <c r="E35" s="1"/>
      <c r="F35" s="1"/>
      <c r="G35" s="1"/>
      <c r="H35" s="1"/>
      <c r="I35" s="160"/>
    </row>
    <row r="36" spans="1:9" ht="12.75">
      <c r="A36" s="159"/>
      <c r="B36" s="1"/>
      <c r="C36" s="1"/>
      <c r="D36" s="1"/>
      <c r="E36" s="1"/>
      <c r="F36" s="1"/>
      <c r="G36" s="1"/>
      <c r="H36" s="1"/>
      <c r="I36" s="160"/>
    </row>
    <row r="37" spans="1:9" ht="12.75">
      <c r="A37" s="159"/>
      <c r="B37" s="1"/>
      <c r="C37" s="1"/>
      <c r="D37" s="1"/>
      <c r="E37" s="1"/>
      <c r="F37" s="1"/>
      <c r="G37" s="1"/>
      <c r="H37" s="1"/>
      <c r="I37" s="160"/>
    </row>
    <row r="38" spans="1:9" ht="12.75">
      <c r="A38" s="159"/>
      <c r="B38" s="1"/>
      <c r="C38" s="1"/>
      <c r="D38" s="1"/>
      <c r="E38" s="1"/>
      <c r="F38" s="1"/>
      <c r="G38" s="1"/>
      <c r="H38" s="1"/>
      <c r="I38" s="160"/>
    </row>
    <row r="39" spans="1:9" ht="12.75">
      <c r="A39" s="159"/>
      <c r="B39" s="1"/>
      <c r="C39" s="1"/>
      <c r="D39" s="1"/>
      <c r="E39" s="1"/>
      <c r="F39" s="1"/>
      <c r="G39" s="1"/>
      <c r="H39" s="1"/>
      <c r="I39" s="160"/>
    </row>
    <row r="40" spans="1:9" ht="12.75">
      <c r="A40" s="159"/>
      <c r="B40" s="1"/>
      <c r="C40" s="1"/>
      <c r="D40" s="1"/>
      <c r="E40" s="1"/>
      <c r="F40" s="1"/>
      <c r="G40" s="1"/>
      <c r="H40" s="1"/>
      <c r="I40" s="160"/>
    </row>
    <row r="41" spans="1:9" ht="12.75">
      <c r="A41" s="308" t="s">
        <v>541</v>
      </c>
      <c r="B41" s="309"/>
      <c r="C41" s="309"/>
      <c r="D41" s="309"/>
      <c r="E41" s="309"/>
      <c r="F41" s="309"/>
      <c r="G41" s="309"/>
      <c r="H41" s="309"/>
      <c r="I41" s="310"/>
    </row>
    <row r="42" spans="1:9" ht="12.75">
      <c r="A42" s="304"/>
      <c r="B42" s="309"/>
      <c r="C42" s="309"/>
      <c r="D42" s="309"/>
      <c r="E42" s="309"/>
      <c r="F42" s="309"/>
      <c r="G42" s="309"/>
      <c r="H42" s="309"/>
      <c r="I42" s="310"/>
    </row>
    <row r="43" spans="1:9" ht="12.75">
      <c r="A43" s="159"/>
      <c r="B43" s="1"/>
      <c r="C43" s="1"/>
      <c r="D43" s="1"/>
      <c r="E43" s="1"/>
      <c r="F43" s="1"/>
      <c r="G43" s="1"/>
      <c r="H43" s="1"/>
      <c r="I43" s="160"/>
    </row>
    <row r="44" spans="1:9" ht="12.75">
      <c r="A44" s="159"/>
      <c r="B44" s="1"/>
      <c r="C44" s="1"/>
      <c r="D44" s="1"/>
      <c r="E44" s="1"/>
      <c r="F44" s="1"/>
      <c r="G44" s="1"/>
      <c r="H44" s="1"/>
      <c r="I44" s="160"/>
    </row>
    <row r="45" spans="1:9" ht="12.75" customHeight="1">
      <c r="A45" s="159"/>
      <c r="B45" s="1"/>
      <c r="C45" s="1"/>
      <c r="D45" s="1"/>
      <c r="E45" s="1"/>
      <c r="F45" s="1"/>
      <c r="G45" s="1"/>
      <c r="H45" s="1"/>
      <c r="I45" s="160"/>
    </row>
    <row r="46" spans="1:9" ht="12.75" customHeight="1">
      <c r="A46" s="159"/>
      <c r="B46" s="1"/>
      <c r="C46" s="1"/>
      <c r="D46" s="1"/>
      <c r="E46" s="1"/>
      <c r="F46" s="1"/>
      <c r="G46" s="1"/>
      <c r="H46" s="1"/>
      <c r="I46" s="160"/>
    </row>
    <row r="47" spans="1:9" ht="12.75">
      <c r="A47" s="159"/>
      <c r="B47" s="1"/>
      <c r="C47" s="1"/>
      <c r="D47" s="1"/>
      <c r="E47" s="1"/>
      <c r="F47" s="1"/>
      <c r="G47" s="1"/>
      <c r="H47" s="1"/>
      <c r="I47" s="160"/>
    </row>
    <row r="48" spans="1:9" ht="20.25">
      <c r="A48" s="301"/>
      <c r="B48" s="302"/>
      <c r="C48" s="302"/>
      <c r="D48" s="302"/>
      <c r="E48" s="302"/>
      <c r="F48" s="302"/>
      <c r="G48" s="302"/>
      <c r="H48" s="302"/>
      <c r="I48" s="303"/>
    </row>
    <row r="49" spans="1:9" ht="18">
      <c r="A49" s="159"/>
      <c r="B49" s="1"/>
      <c r="C49" s="1"/>
      <c r="D49" s="1"/>
      <c r="E49" s="1"/>
      <c r="F49" s="1"/>
      <c r="G49" s="1"/>
      <c r="H49" s="291"/>
      <c r="I49" s="160"/>
    </row>
    <row r="50" spans="1:9" ht="12.75">
      <c r="A50" s="159"/>
      <c r="B50" s="1"/>
      <c r="C50" s="1"/>
      <c r="D50" s="1"/>
      <c r="E50" s="1"/>
      <c r="F50" s="1"/>
      <c r="G50" s="1"/>
      <c r="H50" s="1"/>
      <c r="I50" s="160"/>
    </row>
    <row r="51" spans="1:9" ht="12.75">
      <c r="A51" s="292"/>
      <c r="B51" s="290"/>
      <c r="C51" s="290"/>
      <c r="D51" s="290"/>
      <c r="E51" s="290"/>
      <c r="F51" s="290"/>
      <c r="G51" s="290"/>
      <c r="H51" s="290"/>
      <c r="I51" s="293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</sheetData>
  <mergeCells count="3">
    <mergeCell ref="A48:I48"/>
    <mergeCell ref="A5:I6"/>
    <mergeCell ref="A41:I4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H16" sqref="H16"/>
    </sheetView>
  </sheetViews>
  <sheetFormatPr defaultColWidth="9.00390625" defaultRowHeight="12.75"/>
  <cols>
    <col min="2" max="2" width="3.75390625" style="0" customWidth="1"/>
    <col min="3" max="3" width="65.875" style="0" customWidth="1"/>
    <col min="4" max="4" width="5.375" style="0" customWidth="1"/>
  </cols>
  <sheetData>
    <row r="1" spans="1:4" ht="23.25">
      <c r="A1" s="26" t="s">
        <v>70</v>
      </c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1"/>
    </row>
    <row r="4" spans="1:4" ht="12.75">
      <c r="A4" s="1"/>
      <c r="B4" s="1"/>
      <c r="C4" s="1"/>
      <c r="D4" s="1"/>
    </row>
    <row r="5" spans="1:4" ht="20.25">
      <c r="A5" s="27" t="s">
        <v>71</v>
      </c>
      <c r="B5" s="1"/>
      <c r="C5" s="1"/>
      <c r="D5" s="21">
        <v>3</v>
      </c>
    </row>
    <row r="6" spans="1:4" ht="22.5" customHeight="1">
      <c r="A6" s="1"/>
      <c r="B6" s="1"/>
      <c r="C6" s="1"/>
      <c r="D6" s="24"/>
    </row>
    <row r="7" spans="1:4" ht="20.25">
      <c r="A7" s="27" t="s">
        <v>72</v>
      </c>
      <c r="B7" s="1"/>
      <c r="C7" s="1"/>
      <c r="D7" s="21">
        <v>4</v>
      </c>
    </row>
    <row r="8" spans="1:4" ht="22.5" customHeight="1">
      <c r="A8" s="1"/>
      <c r="B8" s="1"/>
      <c r="C8" s="1"/>
      <c r="D8" s="24"/>
    </row>
    <row r="9" spans="1:4" ht="20.25">
      <c r="A9" s="27" t="s">
        <v>73</v>
      </c>
      <c r="B9" s="1"/>
      <c r="C9" s="1"/>
      <c r="D9" s="21">
        <v>6</v>
      </c>
    </row>
    <row r="10" spans="1:4" ht="22.5" customHeight="1">
      <c r="A10" s="1"/>
      <c r="B10" s="25"/>
      <c r="C10" s="21"/>
      <c r="D10" s="21"/>
    </row>
    <row r="11" spans="1:4" ht="20.25">
      <c r="A11" s="27" t="s">
        <v>546</v>
      </c>
      <c r="B11" s="25"/>
      <c r="C11" s="21"/>
      <c r="D11" s="21"/>
    </row>
    <row r="12" spans="1:4" ht="20.25">
      <c r="A12" s="27" t="s">
        <v>547</v>
      </c>
      <c r="B12" s="25"/>
      <c r="C12" s="21"/>
      <c r="D12" s="21">
        <v>13</v>
      </c>
    </row>
    <row r="13" spans="1:4" ht="22.5" customHeight="1">
      <c r="A13" s="1"/>
      <c r="B13" s="25"/>
      <c r="C13" s="21"/>
      <c r="D13" s="21"/>
    </row>
    <row r="14" spans="1:4" ht="20.25">
      <c r="A14" s="27" t="s">
        <v>544</v>
      </c>
      <c r="B14" s="25"/>
      <c r="C14" s="21"/>
      <c r="D14" s="21"/>
    </row>
    <row r="15" spans="1:4" ht="20.25">
      <c r="A15" s="27" t="s">
        <v>545</v>
      </c>
      <c r="B15" s="25"/>
      <c r="C15" s="21"/>
      <c r="D15" s="21">
        <v>17</v>
      </c>
    </row>
    <row r="16" spans="1:4" ht="20.25">
      <c r="A16" s="27"/>
      <c r="B16" s="1"/>
      <c r="C16" s="1"/>
      <c r="D16" s="21"/>
    </row>
    <row r="17" spans="1:4" ht="14.25" customHeight="1">
      <c r="A17" s="1"/>
      <c r="B17" s="1"/>
      <c r="C17" s="1"/>
      <c r="D17" s="1"/>
    </row>
    <row r="18" spans="1:4" ht="20.25">
      <c r="A18" s="27"/>
      <c r="B18" s="1"/>
      <c r="C18" s="1"/>
      <c r="D18" s="21"/>
    </row>
    <row r="19" spans="1:4" ht="12.75">
      <c r="A19" s="1"/>
      <c r="B19" s="1"/>
      <c r="C19" s="1"/>
      <c r="D19" s="1"/>
    </row>
  </sheetData>
  <printOptions/>
  <pageMargins left="0.75" right="0.75" top="1" bottom="1" header="0.4921259845" footer="0.4921259845"/>
  <pageSetup firstPageNumber="2" useFirstPageNumber="1" horizontalDpi="600" verticalDpi="600" orientation="portrait" paperSize="9" scale="9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SheetLayoutView="80" workbookViewId="0" topLeftCell="A16">
      <selection activeCell="H29" sqref="H29"/>
    </sheetView>
  </sheetViews>
  <sheetFormatPr defaultColWidth="9.00390625" defaultRowHeight="12.75"/>
  <cols>
    <col min="1" max="1" width="16.75390625" style="0" customWidth="1"/>
    <col min="2" max="4" width="4.00390625" style="0" customWidth="1"/>
    <col min="5" max="6" width="5.25390625" style="0" customWidth="1"/>
    <col min="7" max="7" width="12.875" style="0" customWidth="1"/>
    <col min="8" max="8" width="13.125" style="0" customWidth="1"/>
    <col min="9" max="9" width="13.00390625" style="0" customWidth="1"/>
  </cols>
  <sheetData>
    <row r="1" spans="1:9" ht="27.75">
      <c r="A1" s="338" t="s">
        <v>395</v>
      </c>
      <c r="B1" s="338"/>
      <c r="C1" s="338"/>
      <c r="D1" s="338"/>
      <c r="E1" s="338"/>
      <c r="F1" s="338"/>
      <c r="G1" s="338"/>
      <c r="H1" s="71"/>
      <c r="I1" s="71"/>
    </row>
    <row r="2" ht="13.5" thickBot="1">
      <c r="H2" s="175"/>
    </row>
    <row r="3" spans="7:9" ht="16.5" thickBot="1">
      <c r="G3" s="166" t="s">
        <v>475</v>
      </c>
      <c r="H3" s="79" t="s">
        <v>476</v>
      </c>
      <c r="I3" s="131" t="s">
        <v>477</v>
      </c>
    </row>
    <row r="4" spans="1:9" ht="15.75">
      <c r="A4" s="339" t="s">
        <v>422</v>
      </c>
      <c r="B4" s="340"/>
      <c r="C4" s="340"/>
      <c r="D4" s="340"/>
      <c r="E4" s="340"/>
      <c r="F4" s="341"/>
      <c r="G4" s="78">
        <f>SUM(G5:G10)</f>
        <v>7821514</v>
      </c>
      <c r="H4" s="78">
        <f>SUM(H5:H10)</f>
        <v>7235098</v>
      </c>
      <c r="I4" s="132">
        <f aca="true" t="shared" si="0" ref="I4:I9">H4/G4</f>
        <v>0.9250252572583774</v>
      </c>
    </row>
    <row r="5" spans="1:9" ht="12.75">
      <c r="A5" s="332" t="s">
        <v>396</v>
      </c>
      <c r="B5" s="335" t="s">
        <v>397</v>
      </c>
      <c r="C5" s="336"/>
      <c r="D5" s="336"/>
      <c r="E5" s="336"/>
      <c r="F5" s="337"/>
      <c r="G5" s="72">
        <v>3617982</v>
      </c>
      <c r="H5" s="72">
        <f>Zdroje!D13</f>
        <v>3179281</v>
      </c>
      <c r="I5" s="133">
        <f t="shared" si="0"/>
        <v>0.878744283415451</v>
      </c>
    </row>
    <row r="6" spans="1:9" ht="12.75">
      <c r="A6" s="333"/>
      <c r="B6" s="335" t="s">
        <v>398</v>
      </c>
      <c r="C6" s="336"/>
      <c r="D6" s="336"/>
      <c r="E6" s="336"/>
      <c r="F6" s="337"/>
      <c r="G6" s="72">
        <v>317132</v>
      </c>
      <c r="H6" s="72">
        <f>Zdroje!D27</f>
        <v>280268</v>
      </c>
      <c r="I6" s="133">
        <f t="shared" si="0"/>
        <v>0.8837581827125613</v>
      </c>
    </row>
    <row r="7" spans="1:9" ht="12.75">
      <c r="A7" s="333"/>
      <c r="B7" s="335" t="s">
        <v>399</v>
      </c>
      <c r="C7" s="336"/>
      <c r="D7" s="336"/>
      <c r="E7" s="336"/>
      <c r="F7" s="337"/>
      <c r="G7" s="72">
        <v>3780378</v>
      </c>
      <c r="H7" s="72">
        <f>Zdroje!D45-Zdroje!D40</f>
        <v>3695730</v>
      </c>
      <c r="I7" s="133">
        <f t="shared" si="0"/>
        <v>0.9776085883475144</v>
      </c>
    </row>
    <row r="8" spans="1:9" ht="12.75">
      <c r="A8" s="333"/>
      <c r="B8" s="335" t="s">
        <v>400</v>
      </c>
      <c r="C8" s="336"/>
      <c r="D8" s="336"/>
      <c r="E8" s="336"/>
      <c r="F8" s="337"/>
      <c r="G8" s="72">
        <v>75022</v>
      </c>
      <c r="H8" s="72">
        <f>Zdroje!D40</f>
        <v>74819</v>
      </c>
      <c r="I8" s="133">
        <f t="shared" si="0"/>
        <v>0.9972941270560636</v>
      </c>
    </row>
    <row r="9" spans="1:9" ht="12.75">
      <c r="A9" s="333"/>
      <c r="B9" s="335" t="s">
        <v>401</v>
      </c>
      <c r="C9" s="336"/>
      <c r="D9" s="336"/>
      <c r="E9" s="336"/>
      <c r="F9" s="337"/>
      <c r="G9" s="72">
        <v>31000</v>
      </c>
      <c r="H9" s="72">
        <f>Zdroje!E34</f>
        <v>5000</v>
      </c>
      <c r="I9" s="133">
        <f t="shared" si="0"/>
        <v>0.16129032258064516</v>
      </c>
    </row>
    <row r="10" spans="1:9" ht="13.5" thickBot="1">
      <c r="A10" s="334"/>
      <c r="B10" s="326" t="s">
        <v>402</v>
      </c>
      <c r="C10" s="327"/>
      <c r="D10" s="327"/>
      <c r="E10" s="327"/>
      <c r="F10" s="328"/>
      <c r="G10" s="83">
        <v>0</v>
      </c>
      <c r="H10" s="83">
        <v>0</v>
      </c>
      <c r="I10" s="134" t="s">
        <v>375</v>
      </c>
    </row>
    <row r="11" spans="1:8" ht="13.5" thickBot="1">
      <c r="A11" s="73"/>
      <c r="B11" s="74"/>
      <c r="C11" s="74"/>
      <c r="D11" s="74"/>
      <c r="E11" s="74"/>
      <c r="F11" s="74"/>
      <c r="G11" s="3"/>
      <c r="H11" s="3"/>
    </row>
    <row r="12" spans="1:10" ht="60.75" customHeight="1" thickBot="1">
      <c r="A12" s="329" t="s">
        <v>479</v>
      </c>
      <c r="B12" s="330"/>
      <c r="C12" s="330"/>
      <c r="D12" s="330"/>
      <c r="E12" s="330"/>
      <c r="F12" s="331"/>
      <c r="G12" s="80">
        <v>30550</v>
      </c>
      <c r="H12" s="80">
        <f>Zdroje!D56</f>
        <v>25500</v>
      </c>
      <c r="I12" s="135">
        <f>H12/G12</f>
        <v>0.8346972176759411</v>
      </c>
      <c r="J12" s="175"/>
    </row>
    <row r="13" spans="1:10" ht="48" customHeight="1" thickBot="1">
      <c r="A13" s="342" t="s">
        <v>480</v>
      </c>
      <c r="B13" s="343"/>
      <c r="C13" s="343"/>
      <c r="D13" s="343"/>
      <c r="E13" s="343"/>
      <c r="F13" s="344"/>
      <c r="G13" s="80">
        <v>863293</v>
      </c>
      <c r="H13" s="80">
        <f>Zdroje!D59</f>
        <v>1025062</v>
      </c>
      <c r="I13" s="135">
        <f>H13/G13</f>
        <v>1.1873859744026651</v>
      </c>
      <c r="J13" s="175"/>
    </row>
    <row r="14" spans="1:8" ht="13.5" thickBot="1">
      <c r="A14" s="73"/>
      <c r="B14" s="74"/>
      <c r="C14" s="74"/>
      <c r="D14" s="74"/>
      <c r="E14" s="74"/>
      <c r="F14" s="74"/>
      <c r="G14" s="3"/>
      <c r="H14" s="3"/>
    </row>
    <row r="15" spans="1:9" ht="16.5" thickBot="1">
      <c r="A15" s="315" t="s">
        <v>403</v>
      </c>
      <c r="B15" s="347"/>
      <c r="C15" s="347"/>
      <c r="D15" s="347"/>
      <c r="E15" s="347"/>
      <c r="F15" s="347"/>
      <c r="G15" s="81">
        <f>G4+G12+G13</f>
        <v>8715357</v>
      </c>
      <c r="H15" s="81">
        <f>H4+H12+H13</f>
        <v>8285660</v>
      </c>
      <c r="I15" s="143">
        <f>H15/G15</f>
        <v>0.9506965692856874</v>
      </c>
    </row>
    <row r="16" spans="1:8" ht="13.5" thickBot="1">
      <c r="A16" s="73"/>
      <c r="B16" s="74"/>
      <c r="C16" s="74"/>
      <c r="D16" s="74"/>
      <c r="E16" s="74"/>
      <c r="F16" s="74"/>
      <c r="G16" s="167"/>
      <c r="H16" s="3"/>
    </row>
    <row r="17" spans="1:9" ht="30.75" customHeight="1" thickBot="1">
      <c r="A17" s="348" t="s">
        <v>423</v>
      </c>
      <c r="B17" s="349"/>
      <c r="C17" s="349"/>
      <c r="D17" s="349"/>
      <c r="E17" s="349"/>
      <c r="F17" s="350"/>
      <c r="G17" s="82">
        <f>SUM(G18:G37)-G34-G35-G36</f>
        <v>8715357</v>
      </c>
      <c r="H17" s="82">
        <f>SUM(H18:H37)-H34-H35-H36</f>
        <v>8285660</v>
      </c>
      <c r="I17" s="136">
        <f aca="true" t="shared" si="1" ref="I17:I31">H17/G17</f>
        <v>0.9506965692856874</v>
      </c>
    </row>
    <row r="18" spans="1:9" ht="12.75">
      <c r="A18" s="345" t="s">
        <v>404</v>
      </c>
      <c r="B18" s="297" t="s">
        <v>405</v>
      </c>
      <c r="C18" s="298"/>
      <c r="D18" s="298"/>
      <c r="E18" s="298"/>
      <c r="F18" s="299"/>
      <c r="G18" s="168">
        <v>94350</v>
      </c>
      <c r="H18" s="137">
        <f>Výdaje!G12</f>
        <v>79727</v>
      </c>
      <c r="I18" s="138">
        <f t="shared" si="1"/>
        <v>0.8450132485426604</v>
      </c>
    </row>
    <row r="19" spans="1:9" ht="12.75" customHeight="1">
      <c r="A19" s="345"/>
      <c r="B19" s="323" t="s">
        <v>406</v>
      </c>
      <c r="C19" s="324"/>
      <c r="D19" s="324"/>
      <c r="E19" s="324"/>
      <c r="F19" s="325"/>
      <c r="G19" s="84">
        <v>4175273</v>
      </c>
      <c r="H19" s="84">
        <f>Výdaje!G40</f>
        <v>4071005</v>
      </c>
      <c r="I19" s="138">
        <f t="shared" si="1"/>
        <v>0.9750272616904332</v>
      </c>
    </row>
    <row r="20" spans="1:9" ht="12.75">
      <c r="A20" s="345"/>
      <c r="B20" s="320" t="s">
        <v>407</v>
      </c>
      <c r="C20" s="321"/>
      <c r="D20" s="321"/>
      <c r="E20" s="321"/>
      <c r="F20" s="322"/>
      <c r="G20" s="84">
        <v>149638</v>
      </c>
      <c r="H20" s="84">
        <f>Výdaje!G56</f>
        <v>132260</v>
      </c>
      <c r="I20" s="138">
        <f t="shared" si="1"/>
        <v>0.883866397572809</v>
      </c>
    </row>
    <row r="21" spans="1:9" ht="12.75">
      <c r="A21" s="345"/>
      <c r="B21" s="320" t="s">
        <v>408</v>
      </c>
      <c r="C21" s="321"/>
      <c r="D21" s="321"/>
      <c r="E21" s="321"/>
      <c r="F21" s="322"/>
      <c r="G21" s="84">
        <v>595070</v>
      </c>
      <c r="H21" s="84">
        <f>Výdaje!G72</f>
        <v>387035</v>
      </c>
      <c r="I21" s="138">
        <f t="shared" si="1"/>
        <v>0.6504024736585612</v>
      </c>
    </row>
    <row r="22" spans="1:9" ht="12.75">
      <c r="A22" s="345"/>
      <c r="B22" s="320" t="s">
        <v>409</v>
      </c>
      <c r="C22" s="321"/>
      <c r="D22" s="321"/>
      <c r="E22" s="321"/>
      <c r="F22" s="322"/>
      <c r="G22" s="84">
        <v>10270</v>
      </c>
      <c r="H22" s="84">
        <f>Výdaje!G83</f>
        <v>8710</v>
      </c>
      <c r="I22" s="138">
        <f t="shared" si="1"/>
        <v>0.8481012658227848</v>
      </c>
    </row>
    <row r="23" spans="1:9" ht="12.75">
      <c r="A23" s="345"/>
      <c r="B23" s="320" t="s">
        <v>224</v>
      </c>
      <c r="C23" s="321"/>
      <c r="D23" s="321"/>
      <c r="E23" s="321"/>
      <c r="F23" s="322"/>
      <c r="G23" s="84">
        <v>8900</v>
      </c>
      <c r="H23" s="84">
        <f>Výdaje!G88</f>
        <v>6940</v>
      </c>
      <c r="I23" s="138">
        <f t="shared" si="1"/>
        <v>0.7797752808988764</v>
      </c>
    </row>
    <row r="24" spans="1:9" ht="12.75">
      <c r="A24" s="345"/>
      <c r="B24" s="320" t="s">
        <v>410</v>
      </c>
      <c r="C24" s="321"/>
      <c r="D24" s="321"/>
      <c r="E24" s="321"/>
      <c r="F24" s="322"/>
      <c r="G24" s="84">
        <v>1600259</v>
      </c>
      <c r="H24" s="84">
        <f>Výdaje!G102</f>
        <v>1390842</v>
      </c>
      <c r="I24" s="138">
        <f t="shared" si="1"/>
        <v>0.8691355586814384</v>
      </c>
    </row>
    <row r="25" spans="1:9" ht="12.75">
      <c r="A25" s="345"/>
      <c r="B25" s="320" t="s">
        <v>411</v>
      </c>
      <c r="C25" s="321"/>
      <c r="D25" s="321"/>
      <c r="E25" s="321"/>
      <c r="F25" s="322"/>
      <c r="G25" s="84">
        <v>84073</v>
      </c>
      <c r="H25" s="84">
        <f>Výdaje!G116</f>
        <v>82564</v>
      </c>
      <c r="I25" s="138">
        <f t="shared" si="1"/>
        <v>0.9820513125498079</v>
      </c>
    </row>
    <row r="26" spans="1:9" ht="12.75">
      <c r="A26" s="345"/>
      <c r="B26" s="323" t="s">
        <v>412</v>
      </c>
      <c r="C26" s="324"/>
      <c r="D26" s="324"/>
      <c r="E26" s="324"/>
      <c r="F26" s="325"/>
      <c r="G26" s="84">
        <v>15220</v>
      </c>
      <c r="H26" s="84">
        <f>Výdaje!G124</f>
        <v>11230</v>
      </c>
      <c r="I26" s="138">
        <f t="shared" si="1"/>
        <v>0.7378449408672799</v>
      </c>
    </row>
    <row r="27" spans="1:9" ht="12.75">
      <c r="A27" s="345"/>
      <c r="B27" s="320" t="s">
        <v>413</v>
      </c>
      <c r="C27" s="321"/>
      <c r="D27" s="321"/>
      <c r="E27" s="321"/>
      <c r="F27" s="322"/>
      <c r="G27" s="84">
        <v>51923</v>
      </c>
      <c r="H27" s="84">
        <f>Výdaje!G133</f>
        <v>51469</v>
      </c>
      <c r="I27" s="138">
        <f t="shared" si="1"/>
        <v>0.991256283342642</v>
      </c>
    </row>
    <row r="28" spans="1:9" ht="12.75">
      <c r="A28" s="345"/>
      <c r="B28" s="320" t="s">
        <v>414</v>
      </c>
      <c r="C28" s="321"/>
      <c r="D28" s="321"/>
      <c r="E28" s="321"/>
      <c r="F28" s="322"/>
      <c r="G28" s="84">
        <v>268662</v>
      </c>
      <c r="H28" s="84">
        <f>Výdaje!G138</f>
        <v>265386</v>
      </c>
      <c r="I28" s="138">
        <f t="shared" si="1"/>
        <v>0.9878062398106171</v>
      </c>
    </row>
    <row r="29" spans="1:9" ht="12.75">
      <c r="A29" s="345"/>
      <c r="B29" s="320" t="s">
        <v>415</v>
      </c>
      <c r="C29" s="321"/>
      <c r="D29" s="321"/>
      <c r="E29" s="321"/>
      <c r="F29" s="322"/>
      <c r="G29" s="84">
        <v>119965</v>
      </c>
      <c r="H29" s="84">
        <f>Výdaje!G153</f>
        <v>121015</v>
      </c>
      <c r="I29" s="138">
        <f t="shared" si="1"/>
        <v>1.0087525528279082</v>
      </c>
    </row>
    <row r="30" spans="1:9" ht="12.75">
      <c r="A30" s="345"/>
      <c r="B30" s="320" t="s">
        <v>416</v>
      </c>
      <c r="C30" s="321"/>
      <c r="D30" s="321"/>
      <c r="E30" s="321"/>
      <c r="F30" s="322"/>
      <c r="G30" s="84">
        <v>445135</v>
      </c>
      <c r="H30" s="84">
        <f>Výdaje!G168</f>
        <v>379050</v>
      </c>
      <c r="I30" s="138">
        <f t="shared" si="1"/>
        <v>0.8515394206252036</v>
      </c>
    </row>
    <row r="31" spans="1:9" ht="12.75">
      <c r="A31" s="345"/>
      <c r="B31" s="320" t="s">
        <v>417</v>
      </c>
      <c r="C31" s="321"/>
      <c r="D31" s="321"/>
      <c r="E31" s="321"/>
      <c r="F31" s="322"/>
      <c r="G31" s="84">
        <v>32482</v>
      </c>
      <c r="H31" s="84">
        <f>Výdaje!G174</f>
        <v>33858</v>
      </c>
      <c r="I31" s="138">
        <f t="shared" si="1"/>
        <v>1.0423619235268764</v>
      </c>
    </row>
    <row r="32" spans="1:9" ht="12.75">
      <c r="A32" s="345"/>
      <c r="B32" s="320" t="s">
        <v>478</v>
      </c>
      <c r="C32" s="321"/>
      <c r="D32" s="321"/>
      <c r="E32" s="321"/>
      <c r="F32" s="322"/>
      <c r="G32" s="84">
        <v>50844</v>
      </c>
      <c r="H32" s="84">
        <f>Výdaje!G184</f>
        <v>94507</v>
      </c>
      <c r="I32" s="176" t="s">
        <v>375</v>
      </c>
    </row>
    <row r="33" spans="1:9" ht="12.75">
      <c r="A33" s="345"/>
      <c r="B33" s="297" t="s">
        <v>418</v>
      </c>
      <c r="C33" s="298"/>
      <c r="D33" s="298"/>
      <c r="E33" s="298"/>
      <c r="F33" s="299"/>
      <c r="G33" s="84">
        <v>150000</v>
      </c>
      <c r="H33" s="139">
        <f>H34+H35+H36</f>
        <v>145000</v>
      </c>
      <c r="I33" s="138">
        <f>H33/G33</f>
        <v>0.9666666666666667</v>
      </c>
    </row>
    <row r="34" spans="1:9" ht="29.25" customHeight="1">
      <c r="A34" s="345"/>
      <c r="B34" s="317" t="s">
        <v>443</v>
      </c>
      <c r="C34" s="318"/>
      <c r="D34" s="318"/>
      <c r="E34" s="318"/>
      <c r="F34" s="319"/>
      <c r="G34" s="85">
        <v>100000</v>
      </c>
      <c r="H34" s="85">
        <f>Výdaje!G188</f>
        <v>100000</v>
      </c>
      <c r="I34" s="140">
        <f>H34/G34</f>
        <v>1</v>
      </c>
    </row>
    <row r="35" spans="1:9" ht="29.25" customHeight="1">
      <c r="A35" s="345"/>
      <c r="B35" s="311" t="s">
        <v>419</v>
      </c>
      <c r="C35" s="300"/>
      <c r="D35" s="300"/>
      <c r="E35" s="300"/>
      <c r="F35" s="316"/>
      <c r="G35" s="85">
        <v>40000</v>
      </c>
      <c r="H35" s="85">
        <f>Výdaje!G190</f>
        <v>40000</v>
      </c>
      <c r="I35" s="140">
        <f>H35/G35</f>
        <v>1</v>
      </c>
    </row>
    <row r="36" spans="1:9" ht="29.25" customHeight="1">
      <c r="A36" s="345"/>
      <c r="B36" s="311" t="s">
        <v>420</v>
      </c>
      <c r="C36" s="312"/>
      <c r="D36" s="312"/>
      <c r="E36" s="312"/>
      <c r="F36" s="313"/>
      <c r="G36" s="85">
        <v>10000</v>
      </c>
      <c r="H36" s="85">
        <f>Výdaje!G189</f>
        <v>5000</v>
      </c>
      <c r="I36" s="140">
        <f>H36/G36</f>
        <v>0.5</v>
      </c>
    </row>
    <row r="37" spans="1:11" ht="12.75" customHeight="1" thickBot="1">
      <c r="A37" s="346"/>
      <c r="B37" s="351" t="s">
        <v>421</v>
      </c>
      <c r="C37" s="352"/>
      <c r="D37" s="352"/>
      <c r="E37" s="352"/>
      <c r="F37" s="353"/>
      <c r="G37" s="177">
        <v>863293</v>
      </c>
      <c r="H37" s="177">
        <f>Výdaje!G196</f>
        <v>1025062</v>
      </c>
      <c r="I37" s="178">
        <f>H37/G37</f>
        <v>1.1873859744026651</v>
      </c>
      <c r="K37" t="s">
        <v>258</v>
      </c>
    </row>
    <row r="38" spans="1:9" ht="16.5" thickBot="1">
      <c r="A38" s="75"/>
      <c r="B38" s="141"/>
      <c r="C38" s="141"/>
      <c r="D38" s="141"/>
      <c r="E38" s="141"/>
      <c r="F38" s="141"/>
      <c r="G38" s="76"/>
      <c r="H38" s="76"/>
      <c r="I38" s="142"/>
    </row>
    <row r="39" spans="1:9" ht="16.5" thickBot="1">
      <c r="A39" s="315" t="s">
        <v>424</v>
      </c>
      <c r="B39" s="295"/>
      <c r="C39" s="295"/>
      <c r="D39" s="295"/>
      <c r="E39" s="295"/>
      <c r="F39" s="296"/>
      <c r="G39" s="81">
        <f>G17</f>
        <v>8715357</v>
      </c>
      <c r="H39" s="81">
        <f>H17</f>
        <v>8285660</v>
      </c>
      <c r="I39" s="143">
        <f>H39/G39</f>
        <v>0.9506965692856874</v>
      </c>
    </row>
    <row r="40" spans="1:9" ht="13.5" thickBot="1">
      <c r="A40" s="144"/>
      <c r="B40" s="144"/>
      <c r="C40" s="144"/>
      <c r="D40" s="144"/>
      <c r="E40" s="144"/>
      <c r="F40" s="144"/>
      <c r="G40" s="145"/>
      <c r="H40" s="145"/>
      <c r="I40" s="145"/>
    </row>
    <row r="41" spans="1:9" ht="16.5" thickBot="1">
      <c r="A41" s="315" t="s">
        <v>425</v>
      </c>
      <c r="B41" s="295"/>
      <c r="C41" s="295"/>
      <c r="D41" s="295"/>
      <c r="E41" s="295"/>
      <c r="F41" s="295"/>
      <c r="G41" s="81">
        <f>G15-G39</f>
        <v>0</v>
      </c>
      <c r="H41" s="77">
        <f>H15-H39</f>
        <v>0</v>
      </c>
      <c r="I41" s="146" t="s">
        <v>375</v>
      </c>
    </row>
    <row r="42" spans="1:9" ht="12.75">
      <c r="A42" s="145"/>
      <c r="B42" s="145"/>
      <c r="C42" s="145"/>
      <c r="D42" s="145"/>
      <c r="E42" s="145"/>
      <c r="F42" s="145"/>
      <c r="G42" s="145"/>
      <c r="H42" s="145"/>
      <c r="I42" s="145"/>
    </row>
    <row r="43" spans="1:9" ht="12.75">
      <c r="A43" s="145"/>
      <c r="B43" s="145"/>
      <c r="C43" s="145"/>
      <c r="D43" s="145"/>
      <c r="E43" s="145"/>
      <c r="F43" s="145"/>
      <c r="G43" s="145"/>
      <c r="H43" s="145"/>
      <c r="I43" s="145"/>
    </row>
    <row r="44" spans="1:9" ht="12.75">
      <c r="A44" s="314"/>
      <c r="B44" s="314"/>
      <c r="C44" s="314"/>
      <c r="D44" s="314"/>
      <c r="E44" s="314"/>
      <c r="F44" s="314"/>
      <c r="G44" s="314"/>
      <c r="H44" s="314"/>
      <c r="I44" s="314"/>
    </row>
    <row r="45" spans="1:9" ht="12.75">
      <c r="A45" s="314"/>
      <c r="B45" s="314"/>
      <c r="C45" s="314"/>
      <c r="D45" s="314"/>
      <c r="E45" s="314"/>
      <c r="F45" s="314"/>
      <c r="G45" s="314"/>
      <c r="H45" s="314"/>
      <c r="I45" s="314"/>
    </row>
    <row r="46" spans="1:9" ht="12.75">
      <c r="A46" s="314"/>
      <c r="B46" s="314"/>
      <c r="C46" s="314"/>
      <c r="D46" s="314"/>
      <c r="E46" s="314"/>
      <c r="F46" s="314"/>
      <c r="G46" s="314"/>
      <c r="H46" s="314"/>
      <c r="I46" s="314"/>
    </row>
  </sheetData>
  <mergeCells count="37">
    <mergeCell ref="A13:F13"/>
    <mergeCell ref="A18:A37"/>
    <mergeCell ref="A15:F15"/>
    <mergeCell ref="A17:F17"/>
    <mergeCell ref="B37:F37"/>
    <mergeCell ref="B18:F18"/>
    <mergeCell ref="B19:F19"/>
    <mergeCell ref="B20:F20"/>
    <mergeCell ref="B21:F21"/>
    <mergeCell ref="B22:F22"/>
    <mergeCell ref="A1:G1"/>
    <mergeCell ref="A4:F4"/>
    <mergeCell ref="B6:F6"/>
    <mergeCell ref="B7:F7"/>
    <mergeCell ref="B10:F10"/>
    <mergeCell ref="A12:F12"/>
    <mergeCell ref="A5:A10"/>
    <mergeCell ref="B5:F5"/>
    <mergeCell ref="B8:F8"/>
    <mergeCell ref="B9:F9"/>
    <mergeCell ref="B23:F23"/>
    <mergeCell ref="B24:F24"/>
    <mergeCell ref="B25:F25"/>
    <mergeCell ref="B26:F26"/>
    <mergeCell ref="B27:F27"/>
    <mergeCell ref="B28:F28"/>
    <mergeCell ref="B29:F29"/>
    <mergeCell ref="B31:F31"/>
    <mergeCell ref="B30:F30"/>
    <mergeCell ref="B33:F33"/>
    <mergeCell ref="B35:F35"/>
    <mergeCell ref="B34:F34"/>
    <mergeCell ref="B32:F32"/>
    <mergeCell ref="B36:F36"/>
    <mergeCell ref="A44:I46"/>
    <mergeCell ref="A41:F41"/>
    <mergeCell ref="A39:F39"/>
  </mergeCells>
  <printOptions horizontalCentered="1"/>
  <pageMargins left="0.7874015748031497" right="0.7874015748031497" top="0.9055118110236221" bottom="0.9055118110236221" header="0.5118110236220472" footer="0.5118110236220472"/>
  <pageSetup firstPageNumber="3" useFirstPageNumber="1" fitToHeight="1" fitToWidth="1" horizontalDpi="600" verticalDpi="600" orientation="portrait" paperSize="9" scale="94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workbookViewId="0" topLeftCell="A43">
      <selection activeCell="C65" sqref="C65"/>
    </sheetView>
  </sheetViews>
  <sheetFormatPr defaultColWidth="9.00390625" defaultRowHeight="12.75"/>
  <cols>
    <col min="1" max="2" width="8.00390625" style="0" customWidth="1"/>
    <col min="3" max="3" width="82.75390625" style="0" customWidth="1"/>
    <col min="4" max="5" width="15.375" style="0" customWidth="1"/>
    <col min="6" max="6" width="16.25390625" style="0" customWidth="1"/>
  </cols>
  <sheetData>
    <row r="1" spans="1:4" ht="27.75">
      <c r="A1" s="338" t="s">
        <v>337</v>
      </c>
      <c r="B1" s="338"/>
      <c r="C1" s="338"/>
      <c r="D1" s="4"/>
    </row>
    <row r="2" spans="1:4" ht="12.75">
      <c r="A2" s="4"/>
      <c r="B2" s="4"/>
      <c r="C2" s="4"/>
      <c r="D2" s="4"/>
    </row>
    <row r="3" spans="1:4" ht="15.75">
      <c r="A3" s="359" t="s">
        <v>340</v>
      </c>
      <c r="B3" s="359"/>
      <c r="C3" s="359"/>
      <c r="D3" s="4"/>
    </row>
    <row r="4" spans="1:6" ht="12.75">
      <c r="A4" s="91" t="s">
        <v>372</v>
      </c>
      <c r="B4" s="91" t="s">
        <v>370</v>
      </c>
      <c r="C4" s="91" t="s">
        <v>373</v>
      </c>
      <c r="D4" s="92" t="s">
        <v>385</v>
      </c>
      <c r="E4" s="93" t="s">
        <v>386</v>
      </c>
      <c r="F4" s="42"/>
    </row>
    <row r="5" spans="1:6" ht="12.75">
      <c r="A5" s="5" t="s">
        <v>341</v>
      </c>
      <c r="B5" s="6">
        <v>1111</v>
      </c>
      <c r="C5" s="7" t="s">
        <v>342</v>
      </c>
      <c r="D5" s="8">
        <v>650000</v>
      </c>
      <c r="E5" s="8"/>
      <c r="F5" s="17"/>
    </row>
    <row r="6" spans="1:6" ht="12.75">
      <c r="A6" s="5" t="s">
        <v>341</v>
      </c>
      <c r="B6" s="6">
        <v>1112</v>
      </c>
      <c r="C6" s="7" t="s">
        <v>343</v>
      </c>
      <c r="D6" s="8">
        <v>35000</v>
      </c>
      <c r="E6" s="8"/>
      <c r="F6" s="17"/>
    </row>
    <row r="7" spans="1:6" ht="12.75">
      <c r="A7" s="5" t="s">
        <v>341</v>
      </c>
      <c r="B7" s="6">
        <v>1113</v>
      </c>
      <c r="C7" s="7" t="s">
        <v>344</v>
      </c>
      <c r="D7" s="8">
        <v>50000</v>
      </c>
      <c r="E7" s="8"/>
      <c r="F7" s="17"/>
    </row>
    <row r="8" spans="1:6" ht="12.75">
      <c r="A8" s="5" t="s">
        <v>341</v>
      </c>
      <c r="B8" s="6">
        <v>1121</v>
      </c>
      <c r="C8" s="7" t="s">
        <v>345</v>
      </c>
      <c r="D8" s="8">
        <v>740000</v>
      </c>
      <c r="E8" s="8"/>
      <c r="F8" s="17"/>
    </row>
    <row r="9" spans="1:6" ht="12.75">
      <c r="A9" s="5" t="s">
        <v>341</v>
      </c>
      <c r="B9" s="6">
        <v>1211</v>
      </c>
      <c r="C9" s="7" t="s">
        <v>346</v>
      </c>
      <c r="D9" s="8">
        <v>1663067</v>
      </c>
      <c r="E9" s="8"/>
      <c r="F9" s="17"/>
    </row>
    <row r="10" spans="1:6" ht="12.75">
      <c r="A10" s="362"/>
      <c r="B10" s="363"/>
      <c r="C10" s="10" t="s">
        <v>347</v>
      </c>
      <c r="D10" s="11">
        <f>SUM(D5:D9)</f>
        <v>3138067</v>
      </c>
      <c r="E10" s="8"/>
      <c r="F10" s="17"/>
    </row>
    <row r="11" spans="1:6" ht="12.75">
      <c r="A11" s="5" t="s">
        <v>341</v>
      </c>
      <c r="B11" s="6">
        <v>1123</v>
      </c>
      <c r="C11" s="7" t="s">
        <v>336</v>
      </c>
      <c r="D11" s="9">
        <v>40000</v>
      </c>
      <c r="E11" s="8"/>
      <c r="F11" s="17"/>
    </row>
    <row r="12" spans="1:6" ht="12.75">
      <c r="A12" s="5" t="s">
        <v>341</v>
      </c>
      <c r="B12" s="94">
        <v>1361</v>
      </c>
      <c r="C12" s="95" t="s">
        <v>348</v>
      </c>
      <c r="D12" s="11">
        <v>1214</v>
      </c>
      <c r="E12" s="8"/>
      <c r="F12" s="17"/>
    </row>
    <row r="13" spans="1:6" ht="13.5" customHeight="1">
      <c r="A13" s="360"/>
      <c r="B13" s="361"/>
      <c r="C13" s="96" t="s">
        <v>349</v>
      </c>
      <c r="D13" s="97">
        <f>D10+D11+D12</f>
        <v>3179281</v>
      </c>
      <c r="E13" s="97">
        <f>E10+E11+E12</f>
        <v>0</v>
      </c>
      <c r="F13" s="17"/>
    </row>
    <row r="14" spans="1:5" ht="12.75">
      <c r="A14" s="98"/>
      <c r="B14" s="98"/>
      <c r="C14" s="99"/>
      <c r="D14" s="100"/>
      <c r="E14" s="47"/>
    </row>
    <row r="15" spans="1:5" ht="15.75">
      <c r="A15" s="355" t="s">
        <v>350</v>
      </c>
      <c r="B15" s="355"/>
      <c r="C15" s="355"/>
      <c r="D15" s="100"/>
      <c r="E15" s="47"/>
    </row>
    <row r="16" spans="1:5" ht="12.75">
      <c r="A16" s="91" t="s">
        <v>372</v>
      </c>
      <c r="B16" s="91" t="s">
        <v>370</v>
      </c>
      <c r="C16" s="91" t="s">
        <v>373</v>
      </c>
      <c r="D16" s="92" t="s">
        <v>385</v>
      </c>
      <c r="E16" s="93" t="s">
        <v>386</v>
      </c>
    </row>
    <row r="17" spans="1:5" ht="12.75">
      <c r="A17" s="5" t="s">
        <v>374</v>
      </c>
      <c r="B17" s="6">
        <v>2111</v>
      </c>
      <c r="C17" s="7" t="s">
        <v>351</v>
      </c>
      <c r="D17" s="8">
        <v>120</v>
      </c>
      <c r="E17" s="8"/>
    </row>
    <row r="18" spans="1:5" ht="12.75">
      <c r="A18" s="5" t="s">
        <v>374</v>
      </c>
      <c r="B18" s="6">
        <v>2139</v>
      </c>
      <c r="C18" s="7" t="s">
        <v>501</v>
      </c>
      <c r="D18" s="8">
        <v>35</v>
      </c>
      <c r="E18" s="8"/>
    </row>
    <row r="19" spans="1:5" ht="12.75" customHeight="1">
      <c r="A19" s="5" t="s">
        <v>65</v>
      </c>
      <c r="B19" s="6">
        <v>2119</v>
      </c>
      <c r="C19" s="7" t="s">
        <v>305</v>
      </c>
      <c r="D19" s="8">
        <v>1500</v>
      </c>
      <c r="E19" s="8"/>
    </row>
    <row r="20" spans="1:5" ht="12.75">
      <c r="A20" s="5" t="s">
        <v>352</v>
      </c>
      <c r="B20" s="6" t="s">
        <v>353</v>
      </c>
      <c r="C20" s="7" t="s">
        <v>306</v>
      </c>
      <c r="D20" s="8">
        <v>15000</v>
      </c>
      <c r="E20" s="8"/>
    </row>
    <row r="21" spans="1:5" ht="12.75">
      <c r="A21" s="5" t="s">
        <v>374</v>
      </c>
      <c r="B21" s="6">
        <v>2122</v>
      </c>
      <c r="C21" s="7" t="s">
        <v>354</v>
      </c>
      <c r="D21" s="8">
        <v>90871</v>
      </c>
      <c r="E21" s="8"/>
    </row>
    <row r="22" spans="1:5" ht="12.75">
      <c r="A22" s="5" t="s">
        <v>355</v>
      </c>
      <c r="B22" s="6">
        <v>2132</v>
      </c>
      <c r="C22" s="7" t="s">
        <v>356</v>
      </c>
      <c r="D22" s="8">
        <v>40413</v>
      </c>
      <c r="E22" s="8"/>
    </row>
    <row r="23" spans="1:5" ht="12.75">
      <c r="A23" s="5" t="s">
        <v>357</v>
      </c>
      <c r="B23" s="6">
        <v>2133</v>
      </c>
      <c r="C23" s="7" t="s">
        <v>358</v>
      </c>
      <c r="D23" s="8">
        <v>0</v>
      </c>
      <c r="E23" s="8"/>
    </row>
    <row r="24" spans="1:5" ht="12.75">
      <c r="A24" s="5" t="s">
        <v>359</v>
      </c>
      <c r="B24" s="6">
        <v>2324</v>
      </c>
      <c r="C24" s="7" t="s">
        <v>360</v>
      </c>
      <c r="D24" s="8">
        <v>700</v>
      </c>
      <c r="E24" s="8"/>
    </row>
    <row r="25" spans="1:5" ht="12.75">
      <c r="A25" s="5">
        <v>2399</v>
      </c>
      <c r="B25" s="6" t="s">
        <v>361</v>
      </c>
      <c r="C25" s="7" t="s">
        <v>307</v>
      </c>
      <c r="D25" s="8">
        <v>15000</v>
      </c>
      <c r="E25" s="8"/>
    </row>
    <row r="26" spans="1:5" ht="25.5">
      <c r="A26" s="5" t="s">
        <v>374</v>
      </c>
      <c r="B26" s="6" t="s">
        <v>374</v>
      </c>
      <c r="C26" s="7" t="s">
        <v>64</v>
      </c>
      <c r="D26" s="8">
        <v>116629</v>
      </c>
      <c r="E26" s="8"/>
    </row>
    <row r="27" spans="1:5" ht="13.5" customHeight="1">
      <c r="A27" s="356"/>
      <c r="B27" s="357"/>
      <c r="C27" s="96" t="s">
        <v>362</v>
      </c>
      <c r="D27" s="97">
        <f>SUM(D17:D26)</f>
        <v>280268</v>
      </c>
      <c r="E27" s="97">
        <v>0</v>
      </c>
    </row>
    <row r="28" spans="1:5" ht="12.75">
      <c r="A28" s="101"/>
      <c r="B28" s="102"/>
      <c r="C28" s="103"/>
      <c r="D28" s="100"/>
      <c r="E28" s="47"/>
    </row>
    <row r="29" spans="1:5" ht="15.75">
      <c r="A29" s="358" t="s">
        <v>363</v>
      </c>
      <c r="B29" s="358"/>
      <c r="C29" s="358"/>
      <c r="D29" s="100"/>
      <c r="E29" s="47"/>
    </row>
    <row r="30" spans="1:5" ht="12.75">
      <c r="A30" s="91" t="s">
        <v>372</v>
      </c>
      <c r="B30" s="91" t="s">
        <v>370</v>
      </c>
      <c r="C30" s="91" t="s">
        <v>373</v>
      </c>
      <c r="D30" s="92" t="s">
        <v>385</v>
      </c>
      <c r="E30" s="93" t="s">
        <v>386</v>
      </c>
    </row>
    <row r="31" spans="1:5" ht="12.75">
      <c r="A31" s="5" t="s">
        <v>364</v>
      </c>
      <c r="B31" s="6">
        <v>3111</v>
      </c>
      <c r="C31" s="7" t="s">
        <v>365</v>
      </c>
      <c r="D31" s="8"/>
      <c r="E31" s="8">
        <v>1000</v>
      </c>
    </row>
    <row r="32" spans="1:5" ht="12.75">
      <c r="A32" s="5" t="s">
        <v>364</v>
      </c>
      <c r="B32" s="6">
        <v>3112</v>
      </c>
      <c r="C32" s="7" t="s">
        <v>366</v>
      </c>
      <c r="D32" s="8"/>
      <c r="E32" s="8">
        <v>4000</v>
      </c>
    </row>
    <row r="33" spans="1:5" ht="12.75">
      <c r="A33" s="5" t="s">
        <v>364</v>
      </c>
      <c r="B33" s="6">
        <v>3113</v>
      </c>
      <c r="C33" s="7" t="s">
        <v>308</v>
      </c>
      <c r="D33" s="8"/>
      <c r="E33" s="8">
        <v>0</v>
      </c>
    </row>
    <row r="34" spans="1:5" ht="13.5" customHeight="1">
      <c r="A34" s="354"/>
      <c r="B34" s="354"/>
      <c r="C34" s="104" t="s">
        <v>367</v>
      </c>
      <c r="D34" s="97">
        <v>0</v>
      </c>
      <c r="E34" s="97">
        <f>SUM(E31:E33)</f>
        <v>5000</v>
      </c>
    </row>
    <row r="35" spans="1:5" ht="12.75">
      <c r="A35" s="105"/>
      <c r="B35" s="105"/>
      <c r="C35" s="106"/>
      <c r="D35" s="100"/>
      <c r="E35" s="47"/>
    </row>
    <row r="36" spans="1:5" ht="12.75">
      <c r="A36" s="101"/>
      <c r="B36" s="101"/>
      <c r="C36" s="107"/>
      <c r="D36" s="100"/>
      <c r="E36" s="47"/>
    </row>
    <row r="37" spans="1:5" ht="15.75">
      <c r="A37" s="358" t="s">
        <v>163</v>
      </c>
      <c r="B37" s="358"/>
      <c r="C37" s="358"/>
      <c r="D37" s="100"/>
      <c r="E37" s="47"/>
    </row>
    <row r="38" spans="1:5" ht="12.75">
      <c r="A38" s="91" t="s">
        <v>372</v>
      </c>
      <c r="B38" s="91" t="s">
        <v>370</v>
      </c>
      <c r="C38" s="91" t="s">
        <v>373</v>
      </c>
      <c r="D38" s="92" t="s">
        <v>385</v>
      </c>
      <c r="E38" s="93" t="s">
        <v>386</v>
      </c>
    </row>
    <row r="39" spans="1:5" ht="12.75" customHeight="1">
      <c r="A39" s="5" t="s">
        <v>341</v>
      </c>
      <c r="B39" s="6">
        <v>4111</v>
      </c>
      <c r="C39" s="7" t="s">
        <v>161</v>
      </c>
      <c r="D39" s="8">
        <v>0</v>
      </c>
      <c r="E39" s="8"/>
    </row>
    <row r="40" spans="1:5" ht="12.75" customHeight="1">
      <c r="A40" s="5" t="s">
        <v>341</v>
      </c>
      <c r="B40" s="6">
        <v>4112</v>
      </c>
      <c r="C40" s="7" t="s">
        <v>158</v>
      </c>
      <c r="D40" s="8">
        <v>74819</v>
      </c>
      <c r="E40" s="8"/>
    </row>
    <row r="41" spans="1:5" ht="12.75">
      <c r="A41" s="5" t="s">
        <v>341</v>
      </c>
      <c r="B41" s="6">
        <v>4113</v>
      </c>
      <c r="C41" s="7" t="s">
        <v>159</v>
      </c>
      <c r="D41" s="8">
        <v>0</v>
      </c>
      <c r="E41" s="8"/>
    </row>
    <row r="42" spans="1:5" ht="12.75">
      <c r="A42" s="5" t="s">
        <v>341</v>
      </c>
      <c r="B42" s="6">
        <v>4116</v>
      </c>
      <c r="C42" s="7" t="s">
        <v>160</v>
      </c>
      <c r="D42" s="8">
        <v>3686780</v>
      </c>
      <c r="E42" s="8"/>
    </row>
    <row r="43" spans="1:5" ht="12.75">
      <c r="A43" s="5" t="s">
        <v>341</v>
      </c>
      <c r="B43" s="6">
        <v>4153</v>
      </c>
      <c r="C43" s="7" t="s">
        <v>539</v>
      </c>
      <c r="D43" s="8">
        <v>800</v>
      </c>
      <c r="E43" s="8"/>
    </row>
    <row r="44" spans="1:5" ht="12.75" customHeight="1">
      <c r="A44" s="5" t="s">
        <v>341</v>
      </c>
      <c r="B44" s="6">
        <v>4121</v>
      </c>
      <c r="C44" s="7" t="s">
        <v>540</v>
      </c>
      <c r="D44" s="8">
        <v>8150</v>
      </c>
      <c r="E44" s="8"/>
    </row>
    <row r="45" spans="1:5" ht="13.5" customHeight="1">
      <c r="A45" s="364"/>
      <c r="B45" s="364"/>
      <c r="C45" s="104" t="s">
        <v>162</v>
      </c>
      <c r="D45" s="97">
        <f>SUM(D39:D44)</f>
        <v>3770549</v>
      </c>
      <c r="E45" s="97">
        <f>SUM(E39:E44)</f>
        <v>0</v>
      </c>
    </row>
    <row r="46" spans="1:5" ht="12.75">
      <c r="A46" s="100"/>
      <c r="B46" s="100"/>
      <c r="C46" s="100"/>
      <c r="D46" s="108"/>
      <c r="E46" s="47"/>
    </row>
    <row r="47" spans="1:5" ht="12.75">
      <c r="A47" s="47"/>
      <c r="B47" s="47"/>
      <c r="C47" s="47"/>
      <c r="D47" s="47"/>
      <c r="E47" s="47"/>
    </row>
    <row r="48" spans="1:5" ht="12.75">
      <c r="A48" s="365" t="s">
        <v>387</v>
      </c>
      <c r="B48" s="365"/>
      <c r="C48" s="365"/>
      <c r="D48" s="97">
        <f>D13+D27+D45</f>
        <v>7230098</v>
      </c>
      <c r="E48" s="97">
        <f>E34</f>
        <v>5000</v>
      </c>
    </row>
    <row r="49" spans="1:5" ht="12.75">
      <c r="A49" s="100"/>
      <c r="B49" s="100"/>
      <c r="C49" s="100"/>
      <c r="D49" s="100"/>
      <c r="E49" s="47"/>
    </row>
    <row r="50" spans="1:5" ht="12.75">
      <c r="A50" s="365" t="s">
        <v>368</v>
      </c>
      <c r="B50" s="365"/>
      <c r="C50" s="365"/>
      <c r="D50" s="368">
        <f>D48+E48</f>
        <v>7235098</v>
      </c>
      <c r="E50" s="369"/>
    </row>
    <row r="51" spans="1:5" ht="12.75">
      <c r="A51" s="47"/>
      <c r="B51" s="47"/>
      <c r="C51" s="47"/>
      <c r="D51" s="47"/>
      <c r="E51" s="47"/>
    </row>
    <row r="52" spans="1:5" ht="15.75">
      <c r="A52" s="358" t="s">
        <v>338</v>
      </c>
      <c r="B52" s="358"/>
      <c r="C52" s="358"/>
      <c r="D52" s="100"/>
      <c r="E52" s="47"/>
    </row>
    <row r="53" spans="1:5" ht="12.75">
      <c r="A53" s="91" t="s">
        <v>372</v>
      </c>
      <c r="B53" s="91" t="s">
        <v>370</v>
      </c>
      <c r="C53" s="91" t="s">
        <v>373</v>
      </c>
      <c r="D53" s="374" t="s">
        <v>476</v>
      </c>
      <c r="E53" s="375"/>
    </row>
    <row r="54" spans="1:5" ht="25.5">
      <c r="A54" s="5" t="s">
        <v>341</v>
      </c>
      <c r="B54" s="6">
        <v>8115</v>
      </c>
      <c r="C54" s="12" t="s">
        <v>444</v>
      </c>
      <c r="D54" s="370">
        <v>18000</v>
      </c>
      <c r="E54" s="371"/>
    </row>
    <row r="55" spans="1:5" ht="30" customHeight="1">
      <c r="A55" s="5" t="s">
        <v>341</v>
      </c>
      <c r="B55" s="6">
        <v>8115</v>
      </c>
      <c r="C55" s="12" t="s">
        <v>481</v>
      </c>
      <c r="D55" s="366">
        <v>7500</v>
      </c>
      <c r="E55" s="367"/>
    </row>
    <row r="56" spans="1:5" ht="13.5" customHeight="1">
      <c r="A56" s="365" t="s">
        <v>467</v>
      </c>
      <c r="B56" s="365"/>
      <c r="C56" s="365"/>
      <c r="D56" s="372">
        <f>SUM(D54:D55)</f>
        <v>25500</v>
      </c>
      <c r="E56" s="373"/>
    </row>
    <row r="57" spans="1:5" s="16" customFormat="1" ht="12.75" customHeight="1">
      <c r="A57" s="147"/>
      <c r="B57" s="147"/>
      <c r="C57" s="147"/>
      <c r="D57" s="148"/>
      <c r="E57" s="149"/>
    </row>
    <row r="58" spans="1:5" ht="13.5" customHeight="1">
      <c r="A58" s="5" t="s">
        <v>374</v>
      </c>
      <c r="B58" s="6" t="s">
        <v>374</v>
      </c>
      <c r="C58" s="12" t="s">
        <v>550</v>
      </c>
      <c r="D58" s="366">
        <v>1025062</v>
      </c>
      <c r="E58" s="367"/>
    </row>
    <row r="59" spans="1:5" ht="13.5" customHeight="1">
      <c r="A59" s="365" t="s">
        <v>549</v>
      </c>
      <c r="B59" s="365"/>
      <c r="C59" s="365"/>
      <c r="D59" s="372">
        <f>D58</f>
        <v>1025062</v>
      </c>
      <c r="E59" s="373"/>
    </row>
    <row r="60" spans="1:5" ht="12.75">
      <c r="A60" s="100"/>
      <c r="B60" s="100"/>
      <c r="C60" s="100"/>
      <c r="D60" s="109"/>
      <c r="E60" s="47"/>
    </row>
    <row r="61" spans="1:5" ht="12.75">
      <c r="A61" s="365" t="s">
        <v>376</v>
      </c>
      <c r="B61" s="365"/>
      <c r="C61" s="365"/>
      <c r="D61" s="368">
        <f>D50+D56+D59</f>
        <v>8285660</v>
      </c>
      <c r="E61" s="369"/>
    </row>
  </sheetData>
  <mergeCells count="24">
    <mergeCell ref="D58:E58"/>
    <mergeCell ref="D50:E50"/>
    <mergeCell ref="D61:E61"/>
    <mergeCell ref="D54:E54"/>
    <mergeCell ref="D55:E55"/>
    <mergeCell ref="D56:E56"/>
    <mergeCell ref="D53:E53"/>
    <mergeCell ref="D59:E59"/>
    <mergeCell ref="A37:C37"/>
    <mergeCell ref="A45:B45"/>
    <mergeCell ref="A61:C61"/>
    <mergeCell ref="A48:C48"/>
    <mergeCell ref="A50:C50"/>
    <mergeCell ref="A56:C56"/>
    <mergeCell ref="A52:C52"/>
    <mergeCell ref="A59:C59"/>
    <mergeCell ref="A1:C1"/>
    <mergeCell ref="A3:C3"/>
    <mergeCell ref="A13:B13"/>
    <mergeCell ref="A10:B10"/>
    <mergeCell ref="A34:B34"/>
    <mergeCell ref="A15:C15"/>
    <mergeCell ref="A27:B27"/>
    <mergeCell ref="A29:C29"/>
  </mergeCells>
  <printOptions/>
  <pageMargins left="0.7874015748031497" right="0.7874015748031497" top="0.984251968503937" bottom="0.984251968503937" header="0.5118110236220472" footer="0.5118110236220472"/>
  <pageSetup firstPageNumber="4" useFirstPageNumber="1" fitToHeight="0" fitToWidth="1" horizontalDpi="600" verticalDpi="600" orientation="landscape" paperSize="9" r:id="rId1"/>
  <headerFooter alignWithMargins="0">
    <oddFooter>&amp;C&amp;P</oddFooter>
  </headerFooter>
  <rowBreaks count="1" manualBreakCount="1">
    <brk id="2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1"/>
  <sheetViews>
    <sheetView zoomScaleSheetLayoutView="75" workbookViewId="0" topLeftCell="A85">
      <selection activeCell="I17" sqref="I17"/>
    </sheetView>
  </sheetViews>
  <sheetFormatPr defaultColWidth="9.00390625" defaultRowHeight="12.75"/>
  <cols>
    <col min="1" max="2" width="8.00390625" style="0" customWidth="1"/>
    <col min="3" max="3" width="51.875" style="0" customWidth="1"/>
    <col min="4" max="6" width="14.25390625" style="0" customWidth="1"/>
    <col min="7" max="7" width="14.25390625" style="154" customWidth="1"/>
  </cols>
  <sheetData>
    <row r="1" spans="1:7" ht="27.75">
      <c r="A1" s="338" t="s">
        <v>333</v>
      </c>
      <c r="B1" s="338"/>
      <c r="C1" s="338"/>
      <c r="G1" s="150"/>
    </row>
    <row r="2" spans="1:7" ht="15" customHeight="1">
      <c r="A2" s="41"/>
      <c r="B2" s="41"/>
      <c r="C2" s="41"/>
      <c r="G2" s="150"/>
    </row>
    <row r="3" spans="1:7" ht="15.75">
      <c r="A3" s="20" t="s">
        <v>228</v>
      </c>
      <c r="B3" s="16"/>
      <c r="C3" s="16"/>
      <c r="G3" s="150"/>
    </row>
    <row r="4" spans="1:7" ht="12.75">
      <c r="A4" s="169" t="s">
        <v>371</v>
      </c>
      <c r="B4" s="169" t="s">
        <v>372</v>
      </c>
      <c r="C4" s="170" t="s">
        <v>373</v>
      </c>
      <c r="D4" s="171" t="s">
        <v>377</v>
      </c>
      <c r="E4" s="172" t="s">
        <v>380</v>
      </c>
      <c r="F4" s="172" t="s">
        <v>379</v>
      </c>
      <c r="G4" s="173" t="s">
        <v>378</v>
      </c>
    </row>
    <row r="5" spans="1:7" ht="12.75">
      <c r="A5" s="51" t="s">
        <v>229</v>
      </c>
      <c r="B5" s="30">
        <v>2399</v>
      </c>
      <c r="C5" s="59" t="s">
        <v>230</v>
      </c>
      <c r="D5" s="15">
        <v>220</v>
      </c>
      <c r="E5" s="110"/>
      <c r="F5" s="110"/>
      <c r="G5" s="13">
        <f aca="true" t="shared" si="0" ref="G5:G11">D5+E5+F5</f>
        <v>220</v>
      </c>
    </row>
    <row r="6" spans="1:7" ht="12.75">
      <c r="A6" s="51" t="s">
        <v>229</v>
      </c>
      <c r="B6" s="30">
        <v>1039</v>
      </c>
      <c r="C6" s="59" t="s">
        <v>231</v>
      </c>
      <c r="D6" s="11">
        <v>250</v>
      </c>
      <c r="E6" s="111"/>
      <c r="F6" s="111"/>
      <c r="G6" s="13">
        <f t="shared" si="0"/>
        <v>250</v>
      </c>
    </row>
    <row r="7" spans="1:7" ht="12.75">
      <c r="A7" s="51" t="s">
        <v>229</v>
      </c>
      <c r="B7" s="30">
        <v>1019</v>
      </c>
      <c r="C7" s="59" t="s">
        <v>232</v>
      </c>
      <c r="D7" s="11">
        <v>1000</v>
      </c>
      <c r="E7" s="111"/>
      <c r="F7" s="111"/>
      <c r="G7" s="13">
        <f t="shared" si="0"/>
        <v>1000</v>
      </c>
    </row>
    <row r="8" spans="1:7" ht="12.75" customHeight="1">
      <c r="A8" s="51" t="s">
        <v>229</v>
      </c>
      <c r="B8" s="30" t="s">
        <v>233</v>
      </c>
      <c r="C8" s="59" t="s">
        <v>382</v>
      </c>
      <c r="D8" s="13">
        <v>22500</v>
      </c>
      <c r="E8" s="111"/>
      <c r="F8" s="111"/>
      <c r="G8" s="13">
        <f t="shared" si="0"/>
        <v>22500</v>
      </c>
    </row>
    <row r="9" spans="1:7" ht="12.75">
      <c r="A9" s="43" t="s">
        <v>229</v>
      </c>
      <c r="B9" s="44">
        <v>2399</v>
      </c>
      <c r="C9" s="45" t="s">
        <v>230</v>
      </c>
      <c r="D9" s="13">
        <v>125</v>
      </c>
      <c r="E9" s="111"/>
      <c r="F9" s="111"/>
      <c r="G9" s="13">
        <f t="shared" si="0"/>
        <v>125</v>
      </c>
    </row>
    <row r="10" spans="1:7" ht="12.75">
      <c r="A10" s="51" t="s">
        <v>229</v>
      </c>
      <c r="B10" s="30">
        <v>2321</v>
      </c>
      <c r="C10" s="59" t="s">
        <v>234</v>
      </c>
      <c r="D10" s="13"/>
      <c r="E10" s="110">
        <v>46832</v>
      </c>
      <c r="F10" s="110"/>
      <c r="G10" s="13">
        <f t="shared" si="0"/>
        <v>46832</v>
      </c>
    </row>
    <row r="11" spans="1:7" s="47" customFormat="1" ht="12.75">
      <c r="A11" s="43" t="s">
        <v>229</v>
      </c>
      <c r="B11" s="44">
        <v>2310</v>
      </c>
      <c r="C11" s="45" t="s">
        <v>466</v>
      </c>
      <c r="D11" s="46"/>
      <c r="E11" s="46">
        <v>8800</v>
      </c>
      <c r="F11" s="46"/>
      <c r="G11" s="13">
        <f t="shared" si="0"/>
        <v>8800</v>
      </c>
    </row>
    <row r="12" spans="1:8" ht="12.75">
      <c r="A12" s="376" t="s">
        <v>235</v>
      </c>
      <c r="B12" s="376"/>
      <c r="C12" s="376"/>
      <c r="D12" s="112">
        <f>SUM(D5:D11)</f>
        <v>24095</v>
      </c>
      <c r="E12" s="112">
        <f>SUM(E5:E11)</f>
        <v>55632</v>
      </c>
      <c r="F12" s="112">
        <f>SUM(F5:F11)</f>
        <v>0</v>
      </c>
      <c r="G12" s="112">
        <f>SUM(G5:G11)</f>
        <v>79727</v>
      </c>
      <c r="H12" s="23"/>
    </row>
    <row r="13" spans="1:8" ht="12.75">
      <c r="A13" s="47"/>
      <c r="B13" s="47"/>
      <c r="C13" s="47"/>
      <c r="D13" s="47"/>
      <c r="E13" s="47"/>
      <c r="F13" s="47"/>
      <c r="G13" s="151"/>
      <c r="H13" s="18"/>
    </row>
    <row r="14" spans="1:7" ht="15" customHeight="1">
      <c r="A14" s="113" t="s">
        <v>472</v>
      </c>
      <c r="B14" s="114"/>
      <c r="C14" s="114"/>
      <c r="D14" s="47"/>
      <c r="E14" s="47"/>
      <c r="F14" s="47"/>
      <c r="G14" s="151"/>
    </row>
    <row r="15" spans="1:7" ht="12.75">
      <c r="A15" s="169" t="s">
        <v>371</v>
      </c>
      <c r="B15" s="169" t="s">
        <v>372</v>
      </c>
      <c r="C15" s="170" t="s">
        <v>373</v>
      </c>
      <c r="D15" s="171" t="s">
        <v>377</v>
      </c>
      <c r="E15" s="172" t="s">
        <v>380</v>
      </c>
      <c r="F15" s="172" t="s">
        <v>379</v>
      </c>
      <c r="G15" s="174" t="s">
        <v>378</v>
      </c>
    </row>
    <row r="16" spans="1:7" ht="12.75" customHeight="1">
      <c r="A16" s="394" t="s">
        <v>166</v>
      </c>
      <c r="B16" s="115">
        <v>3114</v>
      </c>
      <c r="C16" s="52" t="s">
        <v>167</v>
      </c>
      <c r="D16" s="13">
        <v>14457</v>
      </c>
      <c r="E16" s="50"/>
      <c r="F16" s="50"/>
      <c r="G16" s="15">
        <f>D16+E16+F16</f>
        <v>14457</v>
      </c>
    </row>
    <row r="17" spans="1:7" ht="12.75">
      <c r="A17" s="395"/>
      <c r="B17" s="48">
        <v>3121</v>
      </c>
      <c r="C17" s="49" t="s">
        <v>168</v>
      </c>
      <c r="D17" s="13">
        <v>54377</v>
      </c>
      <c r="E17" s="50"/>
      <c r="F17" s="50"/>
      <c r="G17" s="15">
        <f aca="true" t="shared" si="1" ref="G17:G39">D17+E17+F17</f>
        <v>54377</v>
      </c>
    </row>
    <row r="18" spans="1:7" ht="12.75">
      <c r="A18" s="395"/>
      <c r="B18" s="48">
        <v>3122</v>
      </c>
      <c r="C18" s="49" t="s">
        <v>169</v>
      </c>
      <c r="D18" s="13">
        <v>101884</v>
      </c>
      <c r="E18" s="50"/>
      <c r="F18" s="50"/>
      <c r="G18" s="15">
        <f t="shared" si="1"/>
        <v>101884</v>
      </c>
    </row>
    <row r="19" spans="1:7" ht="12.75">
      <c r="A19" s="395"/>
      <c r="B19" s="48">
        <v>3123</v>
      </c>
      <c r="C19" s="49" t="s">
        <v>170</v>
      </c>
      <c r="D19" s="13">
        <v>120750</v>
      </c>
      <c r="E19" s="50"/>
      <c r="F19" s="50"/>
      <c r="G19" s="15">
        <f t="shared" si="1"/>
        <v>120750</v>
      </c>
    </row>
    <row r="20" spans="1:7" s="47" customFormat="1" ht="25.5">
      <c r="A20" s="395"/>
      <c r="B20" s="48">
        <v>3124</v>
      </c>
      <c r="C20" s="49" t="s">
        <v>0</v>
      </c>
      <c r="D20" s="13">
        <v>3423</v>
      </c>
      <c r="E20" s="50"/>
      <c r="F20" s="50"/>
      <c r="G20" s="15">
        <f t="shared" si="1"/>
        <v>3423</v>
      </c>
    </row>
    <row r="21" spans="1:7" ht="12.75">
      <c r="A21" s="395"/>
      <c r="B21" s="48">
        <v>3125</v>
      </c>
      <c r="C21" s="49" t="s">
        <v>171</v>
      </c>
      <c r="D21" s="13">
        <v>1729</v>
      </c>
      <c r="E21" s="50"/>
      <c r="F21" s="50"/>
      <c r="G21" s="15">
        <f t="shared" si="1"/>
        <v>1729</v>
      </c>
    </row>
    <row r="22" spans="1:8" ht="12.75">
      <c r="A22" s="395"/>
      <c r="B22" s="48">
        <v>3146</v>
      </c>
      <c r="C22" s="49" t="s">
        <v>172</v>
      </c>
      <c r="D22" s="13">
        <v>4021</v>
      </c>
      <c r="E22" s="50"/>
      <c r="F22" s="50"/>
      <c r="G22" s="15">
        <f t="shared" si="1"/>
        <v>4021</v>
      </c>
      <c r="H22" t="s">
        <v>258</v>
      </c>
    </row>
    <row r="23" spans="1:7" ht="12.75">
      <c r="A23" s="395"/>
      <c r="B23" s="48">
        <v>3147</v>
      </c>
      <c r="C23" s="49" t="s">
        <v>173</v>
      </c>
      <c r="D23" s="13">
        <v>3731</v>
      </c>
      <c r="E23" s="50"/>
      <c r="F23" s="50"/>
      <c r="G23" s="15">
        <f t="shared" si="1"/>
        <v>3731</v>
      </c>
    </row>
    <row r="24" spans="1:7" ht="12.75">
      <c r="A24" s="395"/>
      <c r="B24" s="48">
        <v>4322</v>
      </c>
      <c r="C24" s="49" t="s">
        <v>174</v>
      </c>
      <c r="D24" s="13">
        <v>21768</v>
      </c>
      <c r="E24" s="50"/>
      <c r="F24" s="50"/>
      <c r="G24" s="15">
        <f t="shared" si="1"/>
        <v>21768</v>
      </c>
    </row>
    <row r="25" spans="1:7" ht="12.75">
      <c r="A25" s="396"/>
      <c r="B25" s="48">
        <v>3299</v>
      </c>
      <c r="C25" s="49" t="s">
        <v>259</v>
      </c>
      <c r="D25" s="13">
        <v>4893</v>
      </c>
      <c r="E25" s="50"/>
      <c r="F25" s="50"/>
      <c r="G25" s="15">
        <f t="shared" si="1"/>
        <v>4893</v>
      </c>
    </row>
    <row r="26" spans="1:7" ht="12.75">
      <c r="A26" s="393" t="s">
        <v>504</v>
      </c>
      <c r="B26" s="393"/>
      <c r="C26" s="393"/>
      <c r="D26" s="116">
        <f>SUM(D16:D25)</f>
        <v>331033</v>
      </c>
      <c r="E26" s="13"/>
      <c r="F26" s="50"/>
      <c r="G26" s="15">
        <f>SUM(G16:G25)</f>
        <v>331033</v>
      </c>
    </row>
    <row r="27" spans="1:7" ht="25.5">
      <c r="A27" s="51">
        <v>3000</v>
      </c>
      <c r="B27" s="48">
        <v>3421</v>
      </c>
      <c r="C27" s="49" t="s">
        <v>505</v>
      </c>
      <c r="D27" s="13">
        <v>3546</v>
      </c>
      <c r="E27" s="50"/>
      <c r="F27" s="50"/>
      <c r="G27" s="15">
        <f t="shared" si="1"/>
        <v>3546</v>
      </c>
    </row>
    <row r="28" spans="1:7" ht="12.75">
      <c r="A28" s="51" t="s">
        <v>175</v>
      </c>
      <c r="B28" s="30" t="s">
        <v>374</v>
      </c>
      <c r="C28" s="49" t="s">
        <v>176</v>
      </c>
      <c r="D28" s="13">
        <v>3686780</v>
      </c>
      <c r="E28" s="50"/>
      <c r="F28" s="50"/>
      <c r="G28" s="15">
        <f t="shared" si="1"/>
        <v>3686780</v>
      </c>
    </row>
    <row r="29" spans="1:7" ht="12.75">
      <c r="A29" s="51" t="s">
        <v>175</v>
      </c>
      <c r="B29" s="30">
        <v>3299</v>
      </c>
      <c r="C29" s="49" t="s">
        <v>252</v>
      </c>
      <c r="D29" s="13">
        <v>2469</v>
      </c>
      <c r="E29" s="50"/>
      <c r="F29" s="50"/>
      <c r="G29" s="15">
        <f t="shared" si="1"/>
        <v>2469</v>
      </c>
    </row>
    <row r="30" spans="1:7" s="47" customFormat="1" ht="25.5">
      <c r="A30" s="51" t="s">
        <v>175</v>
      </c>
      <c r="B30" s="30" t="s">
        <v>264</v>
      </c>
      <c r="C30" s="52" t="s">
        <v>445</v>
      </c>
      <c r="D30" s="13">
        <v>2685</v>
      </c>
      <c r="E30" s="50"/>
      <c r="F30" s="50"/>
      <c r="G30" s="15">
        <f t="shared" si="1"/>
        <v>2685</v>
      </c>
    </row>
    <row r="31" spans="1:7" s="47" customFormat="1" ht="12.75">
      <c r="A31" s="51" t="s">
        <v>175</v>
      </c>
      <c r="B31" s="30">
        <v>3419</v>
      </c>
      <c r="C31" s="52" t="s">
        <v>426</v>
      </c>
      <c r="D31" s="13">
        <v>9280</v>
      </c>
      <c r="E31" s="50"/>
      <c r="F31" s="50"/>
      <c r="G31" s="15">
        <f t="shared" si="1"/>
        <v>9280</v>
      </c>
    </row>
    <row r="32" spans="1:7" s="47" customFormat="1" ht="12.75">
      <c r="A32" s="169" t="s">
        <v>371</v>
      </c>
      <c r="B32" s="169" t="s">
        <v>372</v>
      </c>
      <c r="C32" s="170" t="s">
        <v>373</v>
      </c>
      <c r="D32" s="171" t="s">
        <v>377</v>
      </c>
      <c r="E32" s="172" t="s">
        <v>380</v>
      </c>
      <c r="F32" s="172" t="s">
        <v>379</v>
      </c>
      <c r="G32" s="174" t="s">
        <v>378</v>
      </c>
    </row>
    <row r="33" spans="1:7" s="47" customFormat="1" ht="12.75">
      <c r="A33" s="30">
        <v>3000</v>
      </c>
      <c r="B33" s="30" t="s">
        <v>374</v>
      </c>
      <c r="C33" s="49" t="s">
        <v>427</v>
      </c>
      <c r="D33" s="13">
        <v>17012</v>
      </c>
      <c r="E33" s="50"/>
      <c r="F33" s="50"/>
      <c r="G33" s="15">
        <f>D33+E33+F33</f>
        <v>17012</v>
      </c>
    </row>
    <row r="34" spans="1:7" ht="12.75">
      <c r="A34" s="51" t="s">
        <v>175</v>
      </c>
      <c r="B34" s="30" t="s">
        <v>374</v>
      </c>
      <c r="C34" s="49" t="s">
        <v>177</v>
      </c>
      <c r="D34" s="50"/>
      <c r="E34" s="13">
        <v>6700</v>
      </c>
      <c r="F34" s="50"/>
      <c r="G34" s="15">
        <f t="shared" si="1"/>
        <v>6700</v>
      </c>
    </row>
    <row r="35" spans="1:7" s="47" customFormat="1" ht="25.5">
      <c r="A35" s="51" t="s">
        <v>175</v>
      </c>
      <c r="B35" s="30">
        <v>3231</v>
      </c>
      <c r="C35" s="49" t="s">
        <v>178</v>
      </c>
      <c r="D35" s="50"/>
      <c r="E35" s="13"/>
      <c r="F35" s="13">
        <v>500</v>
      </c>
      <c r="G35" s="15">
        <f t="shared" si="1"/>
        <v>500</v>
      </c>
    </row>
    <row r="36" spans="1:7" s="47" customFormat="1" ht="38.25">
      <c r="A36" s="51" t="s">
        <v>175</v>
      </c>
      <c r="B36" s="30">
        <v>3146</v>
      </c>
      <c r="C36" s="49" t="s">
        <v>179</v>
      </c>
      <c r="D36" s="50"/>
      <c r="E36" s="13"/>
      <c r="F36" s="13">
        <v>500</v>
      </c>
      <c r="G36" s="15">
        <f t="shared" si="1"/>
        <v>500</v>
      </c>
    </row>
    <row r="37" spans="1:7" s="47" customFormat="1" ht="25.5">
      <c r="A37" s="30">
        <v>3000</v>
      </c>
      <c r="B37" s="30">
        <v>3299</v>
      </c>
      <c r="C37" s="52" t="s">
        <v>180</v>
      </c>
      <c r="D37" s="50"/>
      <c r="E37" s="13"/>
      <c r="F37" s="15">
        <v>500</v>
      </c>
      <c r="G37" s="15">
        <f t="shared" si="1"/>
        <v>500</v>
      </c>
    </row>
    <row r="38" spans="1:7" s="47" customFormat="1" ht="12.75">
      <c r="A38" s="164">
        <v>3000</v>
      </c>
      <c r="B38" s="165">
        <v>3122</v>
      </c>
      <c r="C38" s="52" t="s">
        <v>470</v>
      </c>
      <c r="D38" s="50"/>
      <c r="E38" s="13"/>
      <c r="F38" s="15">
        <v>2000</v>
      </c>
      <c r="G38" s="15">
        <f t="shared" si="1"/>
        <v>2000</v>
      </c>
    </row>
    <row r="39" spans="1:7" s="47" customFormat="1" ht="12.75">
      <c r="A39" s="164">
        <v>3000</v>
      </c>
      <c r="B39" s="165" t="s">
        <v>374</v>
      </c>
      <c r="C39" s="52" t="s">
        <v>496</v>
      </c>
      <c r="D39" s="50"/>
      <c r="E39" s="13"/>
      <c r="F39" s="15">
        <v>8000</v>
      </c>
      <c r="G39" s="15">
        <f t="shared" si="1"/>
        <v>8000</v>
      </c>
    </row>
    <row r="40" spans="1:7" ht="12.75">
      <c r="A40" s="376" t="s">
        <v>473</v>
      </c>
      <c r="B40" s="376"/>
      <c r="C40" s="376"/>
      <c r="D40" s="112">
        <f>D26+D27+D28+D29+D30+D31+D33+D34+D35+D36+D37+D38+D39</f>
        <v>4052805</v>
      </c>
      <c r="E40" s="112">
        <f>E26+E27+E28+E29+E30+E31+E33+E34+E35+E36+E37+E38+E39</f>
        <v>6700</v>
      </c>
      <c r="F40" s="112">
        <f>F26+F27+F28+F29+F30+F31+F33+F34+F35+F36+F37+F38+F39</f>
        <v>11500</v>
      </c>
      <c r="G40" s="112">
        <f>G26+G27+G28+G29+G30+G31+G33+G34+G35+G36+G37+G38+G39</f>
        <v>4071005</v>
      </c>
    </row>
    <row r="41" spans="1:7" ht="12.75">
      <c r="A41" s="47"/>
      <c r="B41" s="47"/>
      <c r="C41" s="47"/>
      <c r="D41" s="47"/>
      <c r="E41" s="47"/>
      <c r="F41" s="47"/>
      <c r="G41" s="151"/>
    </row>
    <row r="42" spans="1:7" ht="15.75">
      <c r="A42" s="386" t="s">
        <v>181</v>
      </c>
      <c r="B42" s="386"/>
      <c r="C42" s="386"/>
      <c r="D42" s="386"/>
      <c r="E42" s="47"/>
      <c r="F42" s="47"/>
      <c r="G42" s="151"/>
    </row>
    <row r="43" spans="1:7" ht="12.75">
      <c r="A43" s="169" t="s">
        <v>371</v>
      </c>
      <c r="B43" s="169" t="s">
        <v>372</v>
      </c>
      <c r="C43" s="170" t="s">
        <v>373</v>
      </c>
      <c r="D43" s="171" t="s">
        <v>377</v>
      </c>
      <c r="E43" s="172" t="s">
        <v>380</v>
      </c>
      <c r="F43" s="172" t="s">
        <v>379</v>
      </c>
      <c r="G43" s="174" t="s">
        <v>378</v>
      </c>
    </row>
    <row r="44" spans="1:7" ht="12.75">
      <c r="A44" s="53">
        <v>4000</v>
      </c>
      <c r="B44" s="53">
        <v>3311</v>
      </c>
      <c r="C44" s="7" t="s">
        <v>384</v>
      </c>
      <c r="D44" s="13">
        <v>27607</v>
      </c>
      <c r="E44" s="13"/>
      <c r="F44" s="13"/>
      <c r="G44" s="13">
        <f>D44+E44+F44</f>
        <v>27607</v>
      </c>
    </row>
    <row r="45" spans="1:7" ht="12.75">
      <c r="A45" s="53">
        <v>4000</v>
      </c>
      <c r="B45" s="53">
        <v>3319</v>
      </c>
      <c r="C45" s="7" t="s">
        <v>186</v>
      </c>
      <c r="D45" s="13">
        <v>1500</v>
      </c>
      <c r="E45" s="13"/>
      <c r="F45" s="13"/>
      <c r="G45" s="13">
        <f aca="true" t="shared" si="2" ref="G45:G55">D45+E45+F45</f>
        <v>1500</v>
      </c>
    </row>
    <row r="46" spans="1:7" ht="12.75">
      <c r="A46" s="53">
        <v>4000</v>
      </c>
      <c r="B46" s="53">
        <v>3314</v>
      </c>
      <c r="C46" s="54" t="s">
        <v>182</v>
      </c>
      <c r="D46" s="13">
        <v>28354</v>
      </c>
      <c r="E46" s="13"/>
      <c r="F46" s="13"/>
      <c r="G46" s="13">
        <f t="shared" si="2"/>
        <v>28354</v>
      </c>
    </row>
    <row r="47" spans="1:7" ht="12.75">
      <c r="A47" s="51" t="s">
        <v>183</v>
      </c>
      <c r="B47" s="30">
        <v>3315</v>
      </c>
      <c r="C47" s="54" t="s">
        <v>184</v>
      </c>
      <c r="D47" s="13">
        <v>60271</v>
      </c>
      <c r="E47" s="13"/>
      <c r="F47" s="13"/>
      <c r="G47" s="13">
        <f t="shared" si="2"/>
        <v>60271</v>
      </c>
    </row>
    <row r="48" spans="1:7" ht="12.75">
      <c r="A48" s="51" t="s">
        <v>183</v>
      </c>
      <c r="B48" s="30">
        <v>3315</v>
      </c>
      <c r="C48" s="54" t="s">
        <v>184</v>
      </c>
      <c r="D48" s="13">
        <v>200</v>
      </c>
      <c r="E48" s="13"/>
      <c r="F48" s="13"/>
      <c r="G48" s="13">
        <f t="shared" si="2"/>
        <v>200</v>
      </c>
    </row>
    <row r="49" spans="1:7" ht="12.75">
      <c r="A49" s="51" t="s">
        <v>183</v>
      </c>
      <c r="B49" s="30">
        <v>3317</v>
      </c>
      <c r="C49" s="54" t="s">
        <v>185</v>
      </c>
      <c r="D49" s="13">
        <v>200</v>
      </c>
      <c r="E49" s="13"/>
      <c r="F49" s="13"/>
      <c r="G49" s="13">
        <f t="shared" si="2"/>
        <v>200</v>
      </c>
    </row>
    <row r="50" spans="1:7" ht="12.75">
      <c r="A50" s="51" t="s">
        <v>183</v>
      </c>
      <c r="B50" s="30">
        <v>3319</v>
      </c>
      <c r="C50" s="54" t="s">
        <v>186</v>
      </c>
      <c r="D50" s="13">
        <v>760</v>
      </c>
      <c r="E50" s="13"/>
      <c r="F50" s="13"/>
      <c r="G50" s="13">
        <f t="shared" si="2"/>
        <v>760</v>
      </c>
    </row>
    <row r="51" spans="1:7" ht="12.75">
      <c r="A51" s="53">
        <v>4000</v>
      </c>
      <c r="B51" s="53">
        <v>3321</v>
      </c>
      <c r="C51" s="54" t="s">
        <v>190</v>
      </c>
      <c r="D51" s="13">
        <v>1710</v>
      </c>
      <c r="E51" s="13"/>
      <c r="F51" s="13"/>
      <c r="G51" s="13">
        <f>D51+E51+F51</f>
        <v>1710</v>
      </c>
    </row>
    <row r="52" spans="1:7" ht="25.5">
      <c r="A52" s="53">
        <v>4000</v>
      </c>
      <c r="B52" s="53">
        <v>3399</v>
      </c>
      <c r="C52" s="54" t="s">
        <v>428</v>
      </c>
      <c r="D52" s="15">
        <v>1188</v>
      </c>
      <c r="E52" s="13"/>
      <c r="F52" s="13"/>
      <c r="G52" s="13">
        <f>D52+E52+F52</f>
        <v>1188</v>
      </c>
    </row>
    <row r="53" spans="1:7" ht="12.75">
      <c r="A53" s="387" t="s">
        <v>183</v>
      </c>
      <c r="B53" s="390">
        <v>3322</v>
      </c>
      <c r="C53" s="54" t="s">
        <v>187</v>
      </c>
      <c r="D53" s="15"/>
      <c r="E53" s="13"/>
      <c r="F53" s="13">
        <v>0</v>
      </c>
      <c r="G53" s="13">
        <f t="shared" si="2"/>
        <v>0</v>
      </c>
    </row>
    <row r="54" spans="1:7" s="47" customFormat="1" ht="25.5">
      <c r="A54" s="388"/>
      <c r="B54" s="391"/>
      <c r="C54" s="54" t="s">
        <v>188</v>
      </c>
      <c r="D54" s="15"/>
      <c r="E54" s="13"/>
      <c r="F54" s="13">
        <v>470</v>
      </c>
      <c r="G54" s="13">
        <f t="shared" si="2"/>
        <v>470</v>
      </c>
    </row>
    <row r="55" spans="1:7" ht="12.75">
      <c r="A55" s="389"/>
      <c r="B55" s="392"/>
      <c r="C55" s="54" t="s">
        <v>189</v>
      </c>
      <c r="D55" s="11"/>
      <c r="E55" s="13"/>
      <c r="F55" s="13">
        <v>10000</v>
      </c>
      <c r="G55" s="13">
        <f t="shared" si="2"/>
        <v>10000</v>
      </c>
    </row>
    <row r="56" spans="1:7" ht="12.75">
      <c r="A56" s="376" t="s">
        <v>191</v>
      </c>
      <c r="B56" s="376"/>
      <c r="C56" s="376"/>
      <c r="D56" s="112">
        <f>SUM(D44:D55)</f>
        <v>121790</v>
      </c>
      <c r="E56" s="112">
        <f>SUM(E44:E55)</f>
        <v>0</v>
      </c>
      <c r="F56" s="112">
        <f>SUM(F44:F55)</f>
        <v>10470</v>
      </c>
      <c r="G56" s="112">
        <f>SUM(G44:G55)</f>
        <v>132260</v>
      </c>
    </row>
    <row r="57" spans="1:7" ht="12.75">
      <c r="A57" s="47"/>
      <c r="B57" s="47"/>
      <c r="C57" s="47"/>
      <c r="D57" s="47"/>
      <c r="E57" s="47"/>
      <c r="F57" s="47"/>
      <c r="G57" s="151"/>
    </row>
    <row r="58" spans="1:7" ht="15.75">
      <c r="A58" s="113" t="s">
        <v>292</v>
      </c>
      <c r="B58" s="114"/>
      <c r="C58" s="114"/>
      <c r="D58" s="47"/>
      <c r="E58" s="47"/>
      <c r="F58" s="47"/>
      <c r="G58" s="151"/>
    </row>
    <row r="59" spans="1:7" ht="12.75">
      <c r="A59" s="169" t="s">
        <v>371</v>
      </c>
      <c r="B59" s="169" t="s">
        <v>372</v>
      </c>
      <c r="C59" s="170" t="s">
        <v>373</v>
      </c>
      <c r="D59" s="171" t="s">
        <v>377</v>
      </c>
      <c r="E59" s="172" t="s">
        <v>380</v>
      </c>
      <c r="F59" s="172" t="s">
        <v>379</v>
      </c>
      <c r="G59" s="174" t="s">
        <v>378</v>
      </c>
    </row>
    <row r="60" spans="1:7" ht="12.75">
      <c r="A60" s="51" t="s">
        <v>293</v>
      </c>
      <c r="B60" s="30">
        <v>3539</v>
      </c>
      <c r="C60" s="7" t="s">
        <v>294</v>
      </c>
      <c r="D60" s="65">
        <v>4780</v>
      </c>
      <c r="E60" s="50"/>
      <c r="F60" s="50"/>
      <c r="G60" s="13">
        <f>D60+E60+F60</f>
        <v>4780</v>
      </c>
    </row>
    <row r="61" spans="1:7" ht="12.75">
      <c r="A61" s="51" t="s">
        <v>293</v>
      </c>
      <c r="B61" s="30">
        <v>3569</v>
      </c>
      <c r="C61" s="7" t="s">
        <v>295</v>
      </c>
      <c r="D61" s="13">
        <v>1050</v>
      </c>
      <c r="E61" s="50"/>
      <c r="F61" s="50"/>
      <c r="G61" s="13">
        <f aca="true" t="shared" si="3" ref="G61:G71">D61+E61+F61</f>
        <v>1050</v>
      </c>
    </row>
    <row r="62" spans="1:7" ht="12.75">
      <c r="A62" s="51" t="s">
        <v>293</v>
      </c>
      <c r="B62" s="30" t="s">
        <v>264</v>
      </c>
      <c r="C62" s="7" t="s">
        <v>296</v>
      </c>
      <c r="D62" s="13">
        <v>8652</v>
      </c>
      <c r="E62" s="50"/>
      <c r="F62" s="50"/>
      <c r="G62" s="13">
        <f t="shared" si="3"/>
        <v>8652</v>
      </c>
    </row>
    <row r="63" spans="1:7" ht="12.75">
      <c r="A63" s="118" t="s">
        <v>293</v>
      </c>
      <c r="B63" s="119">
        <v>3549</v>
      </c>
      <c r="C63" s="7" t="s">
        <v>297</v>
      </c>
      <c r="D63" s="65">
        <v>300</v>
      </c>
      <c r="E63" s="50"/>
      <c r="F63" s="50"/>
      <c r="G63" s="13">
        <f t="shared" si="3"/>
        <v>300</v>
      </c>
    </row>
    <row r="64" spans="1:7" ht="12.75">
      <c r="A64" s="118" t="s">
        <v>293</v>
      </c>
      <c r="B64" s="119">
        <v>3592</v>
      </c>
      <c r="C64" s="7" t="s">
        <v>298</v>
      </c>
      <c r="D64" s="13">
        <v>2000</v>
      </c>
      <c r="E64" s="50"/>
      <c r="F64" s="50"/>
      <c r="G64" s="13">
        <f t="shared" si="3"/>
        <v>2000</v>
      </c>
    </row>
    <row r="65" spans="1:7" ht="12.75">
      <c r="A65" s="118" t="s">
        <v>293</v>
      </c>
      <c r="B65" s="119" t="s">
        <v>300</v>
      </c>
      <c r="C65" s="7" t="s">
        <v>299</v>
      </c>
      <c r="D65" s="65">
        <v>179462</v>
      </c>
      <c r="E65" s="50"/>
      <c r="F65" s="50"/>
      <c r="G65" s="13">
        <f t="shared" si="3"/>
        <v>179462</v>
      </c>
    </row>
    <row r="66" spans="1:7" ht="12.75">
      <c r="A66" s="118" t="s">
        <v>293</v>
      </c>
      <c r="B66" s="119" t="s">
        <v>264</v>
      </c>
      <c r="C66" s="185" t="s">
        <v>482</v>
      </c>
      <c r="D66" s="186">
        <v>2000</v>
      </c>
      <c r="E66" s="187"/>
      <c r="F66" s="187"/>
      <c r="G66" s="188">
        <f t="shared" si="3"/>
        <v>2000</v>
      </c>
    </row>
    <row r="67" spans="1:7" ht="12.75">
      <c r="A67" s="189" t="s">
        <v>293</v>
      </c>
      <c r="B67" s="190">
        <v>3522</v>
      </c>
      <c r="C67" s="185" t="s">
        <v>302</v>
      </c>
      <c r="D67" s="186"/>
      <c r="E67" s="187"/>
      <c r="F67" s="188">
        <v>36261</v>
      </c>
      <c r="G67" s="188">
        <f t="shared" si="3"/>
        <v>36261</v>
      </c>
    </row>
    <row r="68" spans="1:7" ht="12.75">
      <c r="A68" s="191" t="s">
        <v>293</v>
      </c>
      <c r="B68" s="192" t="s">
        <v>300</v>
      </c>
      <c r="C68" s="185" t="s">
        <v>301</v>
      </c>
      <c r="D68" s="186"/>
      <c r="E68" s="187"/>
      <c r="F68" s="188">
        <v>21452</v>
      </c>
      <c r="G68" s="188">
        <f t="shared" si="3"/>
        <v>21452</v>
      </c>
    </row>
    <row r="69" spans="1:7" ht="25.5">
      <c r="A69" s="191" t="s">
        <v>293</v>
      </c>
      <c r="B69" s="192" t="s">
        <v>300</v>
      </c>
      <c r="C69" s="185" t="s">
        <v>500</v>
      </c>
      <c r="D69" s="186"/>
      <c r="E69" s="187"/>
      <c r="F69" s="188">
        <v>11278</v>
      </c>
      <c r="G69" s="188">
        <f t="shared" si="3"/>
        <v>11278</v>
      </c>
    </row>
    <row r="70" spans="1:7" ht="12.75">
      <c r="A70" s="189" t="s">
        <v>293</v>
      </c>
      <c r="B70" s="190">
        <v>3522</v>
      </c>
      <c r="C70" s="185" t="s">
        <v>302</v>
      </c>
      <c r="D70" s="186"/>
      <c r="E70" s="187"/>
      <c r="F70" s="186">
        <v>40300</v>
      </c>
      <c r="G70" s="188">
        <f t="shared" si="3"/>
        <v>40300</v>
      </c>
    </row>
    <row r="71" spans="1:7" ht="12.75">
      <c r="A71" s="189" t="s">
        <v>293</v>
      </c>
      <c r="B71" s="190">
        <v>3522</v>
      </c>
      <c r="C71" s="185" t="s">
        <v>468</v>
      </c>
      <c r="D71" s="186"/>
      <c r="E71" s="187"/>
      <c r="F71" s="186">
        <v>79500</v>
      </c>
      <c r="G71" s="188">
        <f t="shared" si="3"/>
        <v>79500</v>
      </c>
    </row>
    <row r="72" spans="1:7" ht="12.75">
      <c r="A72" s="376" t="s">
        <v>303</v>
      </c>
      <c r="B72" s="376"/>
      <c r="C72" s="376"/>
      <c r="D72" s="112">
        <f>SUM(D60:D71)</f>
        <v>198244</v>
      </c>
      <c r="E72" s="112">
        <f>SUM(E60:E71)</f>
        <v>0</v>
      </c>
      <c r="F72" s="112">
        <f>SUM(F60:F71)</f>
        <v>188791</v>
      </c>
      <c r="G72" s="112">
        <f>SUM(G60:G71)</f>
        <v>387035</v>
      </c>
    </row>
    <row r="73" spans="1:7" ht="12.75">
      <c r="A73" s="47"/>
      <c r="B73" s="47"/>
      <c r="C73" s="47"/>
      <c r="D73" s="47"/>
      <c r="E73" s="47"/>
      <c r="F73" s="47"/>
      <c r="G73" s="151"/>
    </row>
    <row r="74" spans="1:7" ht="15.75">
      <c r="A74" s="113" t="s">
        <v>214</v>
      </c>
      <c r="B74" s="114"/>
      <c r="C74" s="114"/>
      <c r="D74" s="47"/>
      <c r="E74" s="47"/>
      <c r="F74" s="47"/>
      <c r="G74" s="151"/>
    </row>
    <row r="75" spans="1:7" ht="12.75">
      <c r="A75" s="169" t="s">
        <v>371</v>
      </c>
      <c r="B75" s="169" t="s">
        <v>372</v>
      </c>
      <c r="C75" s="170" t="s">
        <v>373</v>
      </c>
      <c r="D75" s="171" t="s">
        <v>377</v>
      </c>
      <c r="E75" s="172" t="s">
        <v>380</v>
      </c>
      <c r="F75" s="172" t="s">
        <v>379</v>
      </c>
      <c r="G75" s="174" t="s">
        <v>378</v>
      </c>
    </row>
    <row r="76" spans="1:7" ht="12.75">
      <c r="A76" s="51" t="s">
        <v>215</v>
      </c>
      <c r="B76" s="30">
        <v>3719</v>
      </c>
      <c r="C76" s="59" t="s">
        <v>216</v>
      </c>
      <c r="D76" s="13">
        <v>250</v>
      </c>
      <c r="E76" s="13"/>
      <c r="F76" s="50"/>
      <c r="G76" s="13">
        <f aca="true" t="shared" si="4" ref="G76:G82">D76+E76+F76</f>
        <v>250</v>
      </c>
    </row>
    <row r="77" spans="1:7" ht="12.75">
      <c r="A77" s="51" t="s">
        <v>215</v>
      </c>
      <c r="B77" s="30">
        <v>3729</v>
      </c>
      <c r="C77" s="59" t="s">
        <v>217</v>
      </c>
      <c r="D77" s="13">
        <v>100</v>
      </c>
      <c r="E77" s="13"/>
      <c r="F77" s="50"/>
      <c r="G77" s="13">
        <f t="shared" si="4"/>
        <v>100</v>
      </c>
    </row>
    <row r="78" spans="1:7" ht="12.75">
      <c r="A78" s="51" t="s">
        <v>215</v>
      </c>
      <c r="B78" s="30">
        <v>3799</v>
      </c>
      <c r="C78" s="59" t="s">
        <v>506</v>
      </c>
      <c r="D78" s="13">
        <v>300</v>
      </c>
      <c r="E78" s="50"/>
      <c r="F78" s="50"/>
      <c r="G78" s="13">
        <f t="shared" si="4"/>
        <v>300</v>
      </c>
    </row>
    <row r="79" spans="1:7" ht="12.75">
      <c r="A79" s="51" t="s">
        <v>215</v>
      </c>
      <c r="B79" s="30">
        <v>3792</v>
      </c>
      <c r="C79" s="59" t="s">
        <v>218</v>
      </c>
      <c r="D79" s="13">
        <v>90</v>
      </c>
      <c r="E79" s="50"/>
      <c r="F79" s="50"/>
      <c r="G79" s="13">
        <f t="shared" si="4"/>
        <v>90</v>
      </c>
    </row>
    <row r="80" spans="1:7" ht="12.75">
      <c r="A80" s="51" t="s">
        <v>215</v>
      </c>
      <c r="B80" s="30">
        <v>3742</v>
      </c>
      <c r="C80" s="59" t="s">
        <v>219</v>
      </c>
      <c r="D80" s="13">
        <v>3900</v>
      </c>
      <c r="E80" s="50"/>
      <c r="F80" s="50"/>
      <c r="G80" s="13">
        <f t="shared" si="4"/>
        <v>3900</v>
      </c>
    </row>
    <row r="81" spans="1:7" ht="12.75">
      <c r="A81" s="51" t="s">
        <v>215</v>
      </c>
      <c r="B81" s="30">
        <v>3741</v>
      </c>
      <c r="C81" s="59" t="s">
        <v>220</v>
      </c>
      <c r="D81" s="13">
        <v>1570</v>
      </c>
      <c r="E81" s="13">
        <v>1100</v>
      </c>
      <c r="F81" s="50"/>
      <c r="G81" s="13">
        <f t="shared" si="4"/>
        <v>2670</v>
      </c>
    </row>
    <row r="82" spans="1:7" ht="12.75">
      <c r="A82" s="51" t="s">
        <v>215</v>
      </c>
      <c r="B82" s="30">
        <v>3727</v>
      </c>
      <c r="C82" s="59" t="s">
        <v>483</v>
      </c>
      <c r="D82" s="13">
        <v>1400</v>
      </c>
      <c r="E82" s="50"/>
      <c r="F82" s="50"/>
      <c r="G82" s="13">
        <f t="shared" si="4"/>
        <v>1400</v>
      </c>
    </row>
    <row r="83" spans="1:7" ht="12.75">
      <c r="A83" s="376" t="s">
        <v>221</v>
      </c>
      <c r="B83" s="376"/>
      <c r="C83" s="376"/>
      <c r="D83" s="112">
        <f>SUM(D76:D82)</f>
        <v>7610</v>
      </c>
      <c r="E83" s="112">
        <f>SUM(E76:E81)</f>
        <v>1100</v>
      </c>
      <c r="F83" s="112">
        <f>SUM(F76:F81)</f>
        <v>0</v>
      </c>
      <c r="G83" s="112">
        <f>SUM(G76:G82)</f>
        <v>8710</v>
      </c>
    </row>
    <row r="84" spans="1:7" ht="12.75">
      <c r="A84" s="47"/>
      <c r="B84" s="47"/>
      <c r="C84" s="47"/>
      <c r="D84" s="47"/>
      <c r="E84" s="47"/>
      <c r="F84" s="47"/>
      <c r="G84" s="151"/>
    </row>
    <row r="85" spans="1:7" ht="15.75">
      <c r="A85" s="113" t="s">
        <v>222</v>
      </c>
      <c r="B85" s="114"/>
      <c r="C85" s="114"/>
      <c r="D85" s="47"/>
      <c r="E85" s="47"/>
      <c r="F85" s="47"/>
      <c r="G85" s="151"/>
    </row>
    <row r="86" spans="1:7" ht="12.75">
      <c r="A86" s="169" t="s">
        <v>371</v>
      </c>
      <c r="B86" s="169" t="s">
        <v>372</v>
      </c>
      <c r="C86" s="170" t="s">
        <v>373</v>
      </c>
      <c r="D86" s="171" t="s">
        <v>377</v>
      </c>
      <c r="E86" s="172" t="s">
        <v>380</v>
      </c>
      <c r="F86" s="172" t="s">
        <v>379</v>
      </c>
      <c r="G86" s="174" t="s">
        <v>378</v>
      </c>
    </row>
    <row r="87" spans="1:7" ht="12.75">
      <c r="A87" s="51" t="s">
        <v>223</v>
      </c>
      <c r="B87" s="30">
        <v>3635</v>
      </c>
      <c r="C87" s="120" t="s">
        <v>224</v>
      </c>
      <c r="D87" s="13">
        <v>6440</v>
      </c>
      <c r="E87" s="13">
        <v>500</v>
      </c>
      <c r="F87" s="50"/>
      <c r="G87" s="13">
        <f>D87+E87+F87</f>
        <v>6940</v>
      </c>
    </row>
    <row r="88" spans="1:7" ht="12.75">
      <c r="A88" s="383" t="s">
        <v>225</v>
      </c>
      <c r="B88" s="384"/>
      <c r="C88" s="385"/>
      <c r="D88" s="112">
        <f>D87</f>
        <v>6440</v>
      </c>
      <c r="E88" s="112">
        <f>E87</f>
        <v>500</v>
      </c>
      <c r="F88" s="112">
        <f>F87</f>
        <v>0</v>
      </c>
      <c r="G88" s="112">
        <f>G87</f>
        <v>6940</v>
      </c>
    </row>
    <row r="89" spans="1:7" ht="12.75">
      <c r="A89" s="47"/>
      <c r="B89" s="47"/>
      <c r="C89" s="47"/>
      <c r="D89" s="47"/>
      <c r="E89" s="47"/>
      <c r="F89" s="47"/>
      <c r="G89" s="151"/>
    </row>
    <row r="90" spans="1:7" ht="15.75">
      <c r="A90" s="113" t="s">
        <v>383</v>
      </c>
      <c r="B90" s="47"/>
      <c r="C90" s="47"/>
      <c r="D90" s="47"/>
      <c r="E90" s="47"/>
      <c r="F90" s="47"/>
      <c r="G90" s="151"/>
    </row>
    <row r="91" spans="1:7" ht="12.75">
      <c r="A91" s="169" t="s">
        <v>371</v>
      </c>
      <c r="B91" s="169" t="s">
        <v>372</v>
      </c>
      <c r="C91" s="170" t="s">
        <v>373</v>
      </c>
      <c r="D91" s="171" t="s">
        <v>377</v>
      </c>
      <c r="E91" s="172" t="s">
        <v>380</v>
      </c>
      <c r="F91" s="172" t="s">
        <v>379</v>
      </c>
      <c r="G91" s="174" t="s">
        <v>378</v>
      </c>
    </row>
    <row r="92" spans="1:7" s="47" customFormat="1" ht="12.75">
      <c r="A92" s="55" t="s">
        <v>192</v>
      </c>
      <c r="B92" s="56">
        <v>2212</v>
      </c>
      <c r="C92" s="57" t="s">
        <v>507</v>
      </c>
      <c r="D92" s="13">
        <v>360</v>
      </c>
      <c r="E92" s="50"/>
      <c r="F92" s="50"/>
      <c r="G92" s="13">
        <f>D92+E92+F92</f>
        <v>360</v>
      </c>
    </row>
    <row r="93" spans="1:7" s="47" customFormat="1" ht="12.75">
      <c r="A93" s="55" t="s">
        <v>192</v>
      </c>
      <c r="B93" s="56">
        <v>2212</v>
      </c>
      <c r="C93" s="57" t="s">
        <v>508</v>
      </c>
      <c r="D93" s="13">
        <v>1000</v>
      </c>
      <c r="E93" s="50"/>
      <c r="F93" s="50"/>
      <c r="G93" s="13">
        <f>D93+E93+F93</f>
        <v>1000</v>
      </c>
    </row>
    <row r="94" spans="1:7" ht="12.75">
      <c r="A94" s="55" t="s">
        <v>192</v>
      </c>
      <c r="B94" s="56">
        <v>2212</v>
      </c>
      <c r="C94" s="57" t="s">
        <v>193</v>
      </c>
      <c r="D94" s="11">
        <v>694885</v>
      </c>
      <c r="E94" s="50"/>
      <c r="F94" s="50"/>
      <c r="G94" s="13">
        <f aca="true" t="shared" si="5" ref="G94:G101">D94+E94+F94</f>
        <v>694885</v>
      </c>
    </row>
    <row r="95" spans="1:7" ht="12.75">
      <c r="A95" s="58" t="s">
        <v>192</v>
      </c>
      <c r="B95" s="53">
        <v>2223</v>
      </c>
      <c r="C95" s="59" t="s">
        <v>194</v>
      </c>
      <c r="D95" s="13">
        <v>170</v>
      </c>
      <c r="E95" s="50"/>
      <c r="F95" s="50"/>
      <c r="G95" s="13">
        <f t="shared" si="5"/>
        <v>170</v>
      </c>
    </row>
    <row r="96" spans="1:7" ht="12.75">
      <c r="A96" s="58" t="s">
        <v>192</v>
      </c>
      <c r="B96" s="53">
        <v>2242</v>
      </c>
      <c r="C96" s="59" t="s">
        <v>195</v>
      </c>
      <c r="D96" s="13">
        <v>258135</v>
      </c>
      <c r="E96" s="50"/>
      <c r="F96" s="50"/>
      <c r="G96" s="13">
        <f t="shared" si="5"/>
        <v>258135</v>
      </c>
    </row>
    <row r="97" spans="1:7" ht="12.75">
      <c r="A97" s="58" t="s">
        <v>192</v>
      </c>
      <c r="B97" s="53">
        <v>2221</v>
      </c>
      <c r="C97" s="59" t="s">
        <v>196</v>
      </c>
      <c r="D97" s="13">
        <v>257062</v>
      </c>
      <c r="E97" s="50"/>
      <c r="F97" s="50"/>
      <c r="G97" s="13">
        <f t="shared" si="5"/>
        <v>257062</v>
      </c>
    </row>
    <row r="98" spans="1:7" ht="12.75">
      <c r="A98" s="58" t="s">
        <v>192</v>
      </c>
      <c r="B98" s="53" t="s">
        <v>197</v>
      </c>
      <c r="C98" s="59" t="s">
        <v>198</v>
      </c>
      <c r="D98" s="65">
        <v>30230</v>
      </c>
      <c r="E98" s="50"/>
      <c r="F98" s="50"/>
      <c r="G98" s="13">
        <f t="shared" si="5"/>
        <v>30230</v>
      </c>
    </row>
    <row r="99" spans="1:7" ht="12.75">
      <c r="A99" s="58" t="s">
        <v>192</v>
      </c>
      <c r="B99" s="70">
        <v>2212</v>
      </c>
      <c r="C99" s="59" t="s">
        <v>381</v>
      </c>
      <c r="D99" s="50"/>
      <c r="E99" s="13">
        <v>3000</v>
      </c>
      <c r="F99" s="50"/>
      <c r="G99" s="13">
        <f t="shared" si="5"/>
        <v>3000</v>
      </c>
    </row>
    <row r="100" spans="1:7" ht="12.75">
      <c r="A100" s="55" t="s">
        <v>192</v>
      </c>
      <c r="B100" s="70">
        <v>2212</v>
      </c>
      <c r="C100" s="59" t="s">
        <v>200</v>
      </c>
      <c r="D100" s="50"/>
      <c r="E100" s="13">
        <v>135000</v>
      </c>
      <c r="F100" s="50"/>
      <c r="G100" s="13">
        <f t="shared" si="5"/>
        <v>135000</v>
      </c>
    </row>
    <row r="101" spans="1:7" ht="12.75">
      <c r="A101" s="179" t="s">
        <v>192</v>
      </c>
      <c r="B101" s="180">
        <v>2212</v>
      </c>
      <c r="C101" s="129" t="s">
        <v>484</v>
      </c>
      <c r="D101" s="50"/>
      <c r="E101" s="13">
        <v>11000</v>
      </c>
      <c r="F101" s="50"/>
      <c r="G101" s="13">
        <f t="shared" si="5"/>
        <v>11000</v>
      </c>
    </row>
    <row r="102" spans="1:7" ht="12.75">
      <c r="A102" s="377" t="s">
        <v>201</v>
      </c>
      <c r="B102" s="378"/>
      <c r="C102" s="379"/>
      <c r="D102" s="112">
        <f>SUM(D92:D101)</f>
        <v>1241842</v>
      </c>
      <c r="E102" s="112">
        <f>SUM(E92:E101)</f>
        <v>149000</v>
      </c>
      <c r="F102" s="112">
        <f>SUM(F92:F101)</f>
        <v>0</v>
      </c>
      <c r="G102" s="112">
        <f>SUM(G92:G101)</f>
        <v>1390842</v>
      </c>
    </row>
    <row r="103" spans="1:7" ht="12.75">
      <c r="A103" s="47"/>
      <c r="B103" s="47"/>
      <c r="C103" s="47"/>
      <c r="D103" s="47"/>
      <c r="E103" s="47"/>
      <c r="F103" s="47"/>
      <c r="G103" s="151"/>
    </row>
    <row r="104" spans="1:7" ht="15.75">
      <c r="A104" s="113" t="s">
        <v>66</v>
      </c>
      <c r="B104" s="114"/>
      <c r="C104" s="114"/>
      <c r="D104" s="47"/>
      <c r="E104" s="47"/>
      <c r="F104" s="47"/>
      <c r="G104" s="151"/>
    </row>
    <row r="105" spans="1:7" ht="12.75">
      <c r="A105" s="169" t="s">
        <v>371</v>
      </c>
      <c r="B105" s="169" t="s">
        <v>372</v>
      </c>
      <c r="C105" s="170" t="s">
        <v>373</v>
      </c>
      <c r="D105" s="171" t="s">
        <v>377</v>
      </c>
      <c r="E105" s="172" t="s">
        <v>380</v>
      </c>
      <c r="F105" s="172" t="s">
        <v>379</v>
      </c>
      <c r="G105" s="174" t="s">
        <v>378</v>
      </c>
    </row>
    <row r="106" spans="1:7" s="47" customFormat="1" ht="25.5">
      <c r="A106" s="58" t="s">
        <v>67</v>
      </c>
      <c r="B106" s="53">
        <v>4399</v>
      </c>
      <c r="C106" s="59" t="s">
        <v>68</v>
      </c>
      <c r="D106" s="13">
        <v>300</v>
      </c>
      <c r="E106" s="13"/>
      <c r="F106" s="13"/>
      <c r="G106" s="13">
        <f>D106+E106+F106</f>
        <v>300</v>
      </c>
    </row>
    <row r="107" spans="1:7" s="47" customFormat="1" ht="12.75">
      <c r="A107" s="58" t="s">
        <v>67</v>
      </c>
      <c r="B107" s="53">
        <v>4392</v>
      </c>
      <c r="C107" s="59" t="s">
        <v>485</v>
      </c>
      <c r="D107" s="13">
        <v>500</v>
      </c>
      <c r="E107" s="13"/>
      <c r="F107" s="13"/>
      <c r="G107" s="13">
        <f>D107+E107+F107</f>
        <v>500</v>
      </c>
    </row>
    <row r="108" spans="1:7" s="47" customFormat="1" ht="25.5">
      <c r="A108" s="58" t="s">
        <v>67</v>
      </c>
      <c r="B108" s="53">
        <v>4357</v>
      </c>
      <c r="C108" s="59" t="s">
        <v>69</v>
      </c>
      <c r="D108" s="13">
        <v>9762</v>
      </c>
      <c r="E108" s="13"/>
      <c r="F108" s="13"/>
      <c r="G108" s="13">
        <f aca="true" t="shared" si="6" ref="G108:G115">D108+E108+F108</f>
        <v>9762</v>
      </c>
    </row>
    <row r="109" spans="1:7" s="47" customFormat="1" ht="25.5">
      <c r="A109" s="58" t="s">
        <v>67</v>
      </c>
      <c r="B109" s="53">
        <v>4357</v>
      </c>
      <c r="C109" s="59" t="s">
        <v>509</v>
      </c>
      <c r="D109" s="13">
        <v>6580</v>
      </c>
      <c r="E109" s="13"/>
      <c r="F109" s="13"/>
      <c r="G109" s="13">
        <f t="shared" si="6"/>
        <v>6580</v>
      </c>
    </row>
    <row r="110" spans="1:7" s="47" customFormat="1" ht="25.5">
      <c r="A110" s="58" t="s">
        <v>67</v>
      </c>
      <c r="B110" s="53">
        <v>4357</v>
      </c>
      <c r="C110" s="59" t="s">
        <v>429</v>
      </c>
      <c r="D110" s="13">
        <v>21337</v>
      </c>
      <c r="E110" s="13"/>
      <c r="F110" s="13">
        <v>8000</v>
      </c>
      <c r="G110" s="13">
        <f t="shared" si="6"/>
        <v>29337</v>
      </c>
    </row>
    <row r="111" spans="1:7" s="47" customFormat="1" ht="25.5">
      <c r="A111" s="58" t="s">
        <v>67</v>
      </c>
      <c r="B111" s="53">
        <v>4357</v>
      </c>
      <c r="C111" s="59" t="s">
        <v>446</v>
      </c>
      <c r="D111" s="13">
        <v>9730</v>
      </c>
      <c r="E111" s="13"/>
      <c r="F111" s="13"/>
      <c r="G111" s="13">
        <f t="shared" si="6"/>
        <v>9730</v>
      </c>
    </row>
    <row r="112" spans="1:7" s="47" customFormat="1" ht="25.5">
      <c r="A112" s="58" t="s">
        <v>67</v>
      </c>
      <c r="B112" s="53">
        <v>4339</v>
      </c>
      <c r="C112" s="59" t="s">
        <v>283</v>
      </c>
      <c r="D112" s="13">
        <v>1355</v>
      </c>
      <c r="E112" s="13"/>
      <c r="F112" s="13"/>
      <c r="G112" s="13">
        <f t="shared" si="6"/>
        <v>1355</v>
      </c>
    </row>
    <row r="113" spans="1:7" ht="12.75">
      <c r="A113" s="58" t="s">
        <v>67</v>
      </c>
      <c r="B113" s="53">
        <v>4339</v>
      </c>
      <c r="C113" s="59" t="s">
        <v>284</v>
      </c>
      <c r="D113" s="13">
        <v>1400</v>
      </c>
      <c r="E113" s="13"/>
      <c r="F113" s="13"/>
      <c r="G113" s="13">
        <f t="shared" si="6"/>
        <v>1400</v>
      </c>
    </row>
    <row r="114" spans="1:7" ht="12.75">
      <c r="A114" s="58" t="s">
        <v>67</v>
      </c>
      <c r="B114" s="53" t="s">
        <v>374</v>
      </c>
      <c r="C114" s="59" t="s">
        <v>285</v>
      </c>
      <c r="D114" s="13">
        <v>23000</v>
      </c>
      <c r="E114" s="13"/>
      <c r="F114" s="13"/>
      <c r="G114" s="13">
        <f t="shared" si="6"/>
        <v>23000</v>
      </c>
    </row>
    <row r="115" spans="1:7" ht="25.5">
      <c r="A115" s="58" t="s">
        <v>67</v>
      </c>
      <c r="B115" s="53">
        <v>4357</v>
      </c>
      <c r="C115" s="59" t="s">
        <v>430</v>
      </c>
      <c r="D115" s="65"/>
      <c r="E115" s="13">
        <v>600</v>
      </c>
      <c r="F115" s="13"/>
      <c r="G115" s="13">
        <f t="shared" si="6"/>
        <v>600</v>
      </c>
    </row>
    <row r="116" spans="1:7" ht="12.75">
      <c r="A116" s="376" t="s">
        <v>286</v>
      </c>
      <c r="B116" s="376"/>
      <c r="C116" s="376"/>
      <c r="D116" s="112">
        <f>SUM(D106:D115)</f>
        <v>73964</v>
      </c>
      <c r="E116" s="112">
        <f>SUM(E106:E115)</f>
        <v>600</v>
      </c>
      <c r="F116" s="112">
        <f>SUM(F106:F115)</f>
        <v>8000</v>
      </c>
      <c r="G116" s="112">
        <f>SUM(G106:G115)</f>
        <v>82564</v>
      </c>
    </row>
    <row r="117" spans="1:7" ht="12.75">
      <c r="A117" s="47"/>
      <c r="B117" s="47"/>
      <c r="C117" s="47"/>
      <c r="D117" s="47"/>
      <c r="E117" s="47"/>
      <c r="F117" s="47"/>
      <c r="G117" s="151"/>
    </row>
    <row r="118" spans="1:7" ht="15.75">
      <c r="A118" s="121" t="s">
        <v>154</v>
      </c>
      <c r="B118" s="122"/>
      <c r="C118" s="122"/>
      <c r="D118" s="123"/>
      <c r="E118" s="123"/>
      <c r="F118" s="123"/>
      <c r="G118" s="123"/>
    </row>
    <row r="119" spans="1:7" ht="12.75">
      <c r="A119" s="169" t="s">
        <v>371</v>
      </c>
      <c r="B119" s="169" t="s">
        <v>372</v>
      </c>
      <c r="C119" s="170" t="s">
        <v>373</v>
      </c>
      <c r="D119" s="171" t="s">
        <v>377</v>
      </c>
      <c r="E119" s="172" t="s">
        <v>380</v>
      </c>
      <c r="F119" s="172" t="s">
        <v>379</v>
      </c>
      <c r="G119" s="174" t="s">
        <v>378</v>
      </c>
    </row>
    <row r="120" spans="1:7" ht="12.75">
      <c r="A120" s="30">
        <v>1500</v>
      </c>
      <c r="B120" s="30">
        <v>5399</v>
      </c>
      <c r="C120" s="50" t="s">
        <v>431</v>
      </c>
      <c r="D120" s="62">
        <v>30</v>
      </c>
      <c r="E120" s="62"/>
      <c r="F120" s="62">
        <v>1500</v>
      </c>
      <c r="G120" s="62">
        <f>D120+E120+F120</f>
        <v>1530</v>
      </c>
    </row>
    <row r="121" spans="1:7" s="47" customFormat="1" ht="25.5">
      <c r="A121" s="60" t="s">
        <v>155</v>
      </c>
      <c r="B121" s="61">
        <v>5529</v>
      </c>
      <c r="C121" s="59" t="s">
        <v>156</v>
      </c>
      <c r="D121" s="62">
        <v>200</v>
      </c>
      <c r="E121" s="62"/>
      <c r="F121" s="62"/>
      <c r="G121" s="62">
        <f>D121+E121+F121</f>
        <v>200</v>
      </c>
    </row>
    <row r="122" spans="1:7" ht="12.75">
      <c r="A122" s="60" t="s">
        <v>155</v>
      </c>
      <c r="B122" s="61">
        <v>5512</v>
      </c>
      <c r="C122" s="59" t="s">
        <v>157</v>
      </c>
      <c r="D122" s="62">
        <v>6000</v>
      </c>
      <c r="E122" s="62"/>
      <c r="F122" s="62"/>
      <c r="G122" s="62">
        <f>D122+E122+F122</f>
        <v>6000</v>
      </c>
    </row>
    <row r="123" spans="1:7" ht="12.75">
      <c r="A123" s="60" t="s">
        <v>155</v>
      </c>
      <c r="B123" s="61">
        <v>5511</v>
      </c>
      <c r="C123" s="59" t="s">
        <v>164</v>
      </c>
      <c r="D123" s="120"/>
      <c r="E123" s="120"/>
      <c r="F123" s="124">
        <v>3500</v>
      </c>
      <c r="G123" s="62">
        <f>D123+E123+F123</f>
        <v>3500</v>
      </c>
    </row>
    <row r="124" spans="1:7" ht="26.25" customHeight="1">
      <c r="A124" s="380" t="s">
        <v>165</v>
      </c>
      <c r="B124" s="381"/>
      <c r="C124" s="382"/>
      <c r="D124" s="125">
        <f>SUM(D120:D123)</f>
        <v>6230</v>
      </c>
      <c r="E124" s="125">
        <f>SUM(E121:E123)</f>
        <v>0</v>
      </c>
      <c r="F124" s="125">
        <f>SUM(F120:F123)</f>
        <v>5000</v>
      </c>
      <c r="G124" s="125">
        <f>SUM(G120:G123)</f>
        <v>11230</v>
      </c>
    </row>
    <row r="125" spans="1:7" ht="12.75">
      <c r="A125" s="47"/>
      <c r="B125" s="47"/>
      <c r="C125" s="47"/>
      <c r="D125" s="47"/>
      <c r="E125" s="47"/>
      <c r="F125" s="47"/>
      <c r="G125" s="151"/>
    </row>
    <row r="126" spans="1:7" ht="15.75">
      <c r="A126" s="126" t="s">
        <v>261</v>
      </c>
      <c r="B126" s="47"/>
      <c r="C126" s="47"/>
      <c r="D126" s="47"/>
      <c r="E126" s="47"/>
      <c r="F126" s="47"/>
      <c r="G126" s="151"/>
    </row>
    <row r="127" spans="1:7" ht="12.75">
      <c r="A127" s="169" t="s">
        <v>371</v>
      </c>
      <c r="B127" s="169" t="s">
        <v>372</v>
      </c>
      <c r="C127" s="170" t="s">
        <v>373</v>
      </c>
      <c r="D127" s="171" t="s">
        <v>377</v>
      </c>
      <c r="E127" s="172" t="s">
        <v>380</v>
      </c>
      <c r="F127" s="172" t="s">
        <v>379</v>
      </c>
      <c r="G127" s="174" t="s">
        <v>378</v>
      </c>
    </row>
    <row r="128" spans="1:7" ht="12.75">
      <c r="A128" s="63" t="s">
        <v>262</v>
      </c>
      <c r="B128" s="53">
        <v>6113</v>
      </c>
      <c r="C128" s="59" t="s">
        <v>263</v>
      </c>
      <c r="D128" s="13">
        <v>39349</v>
      </c>
      <c r="E128" s="13"/>
      <c r="F128" s="13"/>
      <c r="G128" s="13">
        <f>D128+E128+F128</f>
        <v>39349</v>
      </c>
    </row>
    <row r="129" spans="1:7" s="47" customFormat="1" ht="25.5">
      <c r="A129" s="63" t="s">
        <v>262</v>
      </c>
      <c r="B129" s="53">
        <v>6223</v>
      </c>
      <c r="C129" s="64" t="s">
        <v>251</v>
      </c>
      <c r="D129" s="65">
        <v>6300</v>
      </c>
      <c r="E129" s="13"/>
      <c r="F129" s="13"/>
      <c r="G129" s="13">
        <f>D129+E129+F129</f>
        <v>6300</v>
      </c>
    </row>
    <row r="130" spans="1:7" s="47" customFormat="1" ht="25.5">
      <c r="A130" s="58" t="s">
        <v>262</v>
      </c>
      <c r="B130" s="56" t="s">
        <v>374</v>
      </c>
      <c r="C130" s="59" t="s">
        <v>265</v>
      </c>
      <c r="D130" s="65">
        <v>4100</v>
      </c>
      <c r="E130" s="13"/>
      <c r="F130" s="13"/>
      <c r="G130" s="13">
        <f>D130+E130+F130</f>
        <v>4100</v>
      </c>
    </row>
    <row r="131" spans="1:7" ht="12.75">
      <c r="A131" s="58" t="s">
        <v>266</v>
      </c>
      <c r="B131" s="53">
        <v>6113</v>
      </c>
      <c r="C131" s="59" t="s">
        <v>432</v>
      </c>
      <c r="D131" s="13">
        <v>1000</v>
      </c>
      <c r="E131" s="13"/>
      <c r="F131" s="13"/>
      <c r="G131" s="13">
        <f>D131+E131+F131</f>
        <v>1000</v>
      </c>
    </row>
    <row r="132" spans="1:7" s="47" customFormat="1" ht="12.75">
      <c r="A132" s="55" t="s">
        <v>267</v>
      </c>
      <c r="B132" s="66">
        <v>3636</v>
      </c>
      <c r="C132" s="57" t="s">
        <v>510</v>
      </c>
      <c r="D132" s="67">
        <v>720</v>
      </c>
      <c r="E132" s="13"/>
      <c r="F132" s="13"/>
      <c r="G132" s="13">
        <f>D132+E132+F132</f>
        <v>720</v>
      </c>
    </row>
    <row r="133" spans="1:7" ht="12.75">
      <c r="A133" s="377" t="s">
        <v>268</v>
      </c>
      <c r="B133" s="378"/>
      <c r="C133" s="379"/>
      <c r="D133" s="112">
        <f>SUM(D128:D132)</f>
        <v>51469</v>
      </c>
      <c r="E133" s="112">
        <f>SUM(E128:E132)</f>
        <v>0</v>
      </c>
      <c r="F133" s="112">
        <f>SUM(F128:F132)</f>
        <v>0</v>
      </c>
      <c r="G133" s="112">
        <f>SUM(G128:G132)</f>
        <v>51469</v>
      </c>
    </row>
    <row r="134" spans="1:7" ht="12.75">
      <c r="A134" s="47"/>
      <c r="B134" s="47"/>
      <c r="C134" s="47"/>
      <c r="D134" s="47"/>
      <c r="E134" s="47"/>
      <c r="F134" s="47"/>
      <c r="G134" s="151"/>
    </row>
    <row r="135" spans="1:7" ht="27">
      <c r="A135" s="117" t="s">
        <v>304</v>
      </c>
      <c r="B135" s="127"/>
      <c r="C135" s="128"/>
      <c r="D135" s="47"/>
      <c r="E135" s="47"/>
      <c r="F135" s="47"/>
      <c r="G135" s="151"/>
    </row>
    <row r="136" spans="1:7" ht="12.75">
      <c r="A136" s="169" t="s">
        <v>371</v>
      </c>
      <c r="B136" s="169" t="s">
        <v>372</v>
      </c>
      <c r="C136" s="170" t="s">
        <v>373</v>
      </c>
      <c r="D136" s="171" t="s">
        <v>377</v>
      </c>
      <c r="E136" s="172" t="s">
        <v>380</v>
      </c>
      <c r="F136" s="172" t="s">
        <v>379</v>
      </c>
      <c r="G136" s="174" t="s">
        <v>378</v>
      </c>
    </row>
    <row r="137" spans="1:7" ht="12.75">
      <c r="A137" s="58" t="s">
        <v>226</v>
      </c>
      <c r="B137" s="53">
        <v>6172</v>
      </c>
      <c r="C137" s="129" t="s">
        <v>290</v>
      </c>
      <c r="D137" s="13">
        <v>264386</v>
      </c>
      <c r="E137" s="13">
        <v>1000</v>
      </c>
      <c r="F137" s="13"/>
      <c r="G137" s="13">
        <f>D137+E137+F137</f>
        <v>265386</v>
      </c>
    </row>
    <row r="138" spans="1:7" ht="12.75">
      <c r="A138" s="377" t="s">
        <v>227</v>
      </c>
      <c r="B138" s="378"/>
      <c r="C138" s="379"/>
      <c r="D138" s="112">
        <f>SUM(D137:D137)</f>
        <v>264386</v>
      </c>
      <c r="E138" s="112">
        <f>SUM(E137:E137)</f>
        <v>1000</v>
      </c>
      <c r="F138" s="112">
        <f>SUM(F137:F137)</f>
        <v>0</v>
      </c>
      <c r="G138" s="112">
        <f>SUM(G137:G137)</f>
        <v>265386</v>
      </c>
    </row>
    <row r="139" spans="1:7" ht="12.75">
      <c r="A139" s="47"/>
      <c r="B139" s="47"/>
      <c r="C139" s="47"/>
      <c r="D139" s="47"/>
      <c r="E139" s="47"/>
      <c r="F139" s="47"/>
      <c r="G139" s="151"/>
    </row>
    <row r="140" spans="1:7" ht="15.75">
      <c r="A140" s="113" t="s">
        <v>253</v>
      </c>
      <c r="B140" s="114"/>
      <c r="C140" s="114"/>
      <c r="D140" s="47"/>
      <c r="E140" s="47"/>
      <c r="F140" s="47"/>
      <c r="G140" s="151"/>
    </row>
    <row r="141" spans="1:7" ht="12.75">
      <c r="A141" s="169" t="s">
        <v>371</v>
      </c>
      <c r="B141" s="169" t="s">
        <v>372</v>
      </c>
      <c r="C141" s="170" t="s">
        <v>373</v>
      </c>
      <c r="D141" s="171" t="s">
        <v>377</v>
      </c>
      <c r="E141" s="172" t="s">
        <v>380</v>
      </c>
      <c r="F141" s="172" t="s">
        <v>379</v>
      </c>
      <c r="G141" s="174" t="s">
        <v>378</v>
      </c>
    </row>
    <row r="142" spans="1:7" ht="12.75">
      <c r="A142" s="58" t="s">
        <v>254</v>
      </c>
      <c r="B142" s="53">
        <v>2139</v>
      </c>
      <c r="C142" s="59" t="s">
        <v>255</v>
      </c>
      <c r="D142" s="13"/>
      <c r="E142" s="13"/>
      <c r="F142" s="13">
        <v>800</v>
      </c>
      <c r="G142" s="13">
        <f>D142+E142+F142</f>
        <v>800</v>
      </c>
    </row>
    <row r="143" spans="1:7" s="47" customFormat="1" ht="12.75">
      <c r="A143" s="58" t="s">
        <v>254</v>
      </c>
      <c r="B143" s="63" t="s">
        <v>353</v>
      </c>
      <c r="C143" s="59" t="s">
        <v>433</v>
      </c>
      <c r="D143" s="13"/>
      <c r="E143" s="13"/>
      <c r="F143" s="13">
        <v>935</v>
      </c>
      <c r="G143" s="13">
        <f aca="true" t="shared" si="7" ref="G143:G152">D143+E143+F143</f>
        <v>935</v>
      </c>
    </row>
    <row r="144" spans="1:7" s="47" customFormat="1" ht="12.75" customHeight="1">
      <c r="A144" s="58" t="s">
        <v>254</v>
      </c>
      <c r="B144" s="56">
        <v>2199</v>
      </c>
      <c r="C144" s="59" t="s">
        <v>256</v>
      </c>
      <c r="D144" s="13"/>
      <c r="E144" s="13"/>
      <c r="F144" s="13">
        <v>220</v>
      </c>
      <c r="G144" s="13">
        <f t="shared" si="7"/>
        <v>220</v>
      </c>
    </row>
    <row r="145" spans="1:7" s="47" customFormat="1" ht="25.5">
      <c r="A145" s="51" t="s">
        <v>254</v>
      </c>
      <c r="B145" s="30">
        <v>3699</v>
      </c>
      <c r="C145" s="68" t="s">
        <v>257</v>
      </c>
      <c r="D145" s="13"/>
      <c r="E145" s="13"/>
      <c r="F145" s="65">
        <v>10250</v>
      </c>
      <c r="G145" s="13">
        <f t="shared" si="7"/>
        <v>10250</v>
      </c>
    </row>
    <row r="146" spans="1:7" s="47" customFormat="1" ht="12.75">
      <c r="A146" s="169" t="s">
        <v>371</v>
      </c>
      <c r="B146" s="169" t="s">
        <v>372</v>
      </c>
      <c r="C146" s="170" t="s">
        <v>373</v>
      </c>
      <c r="D146" s="171" t="s">
        <v>377</v>
      </c>
      <c r="E146" s="172" t="s">
        <v>380</v>
      </c>
      <c r="F146" s="172" t="s">
        <v>379</v>
      </c>
      <c r="G146" s="174" t="s">
        <v>378</v>
      </c>
    </row>
    <row r="147" spans="1:7" ht="12.75">
      <c r="A147" s="55" t="s">
        <v>254</v>
      </c>
      <c r="B147" s="56">
        <v>3699</v>
      </c>
      <c r="C147" s="57" t="s">
        <v>486</v>
      </c>
      <c r="D147" s="13"/>
      <c r="E147" s="13"/>
      <c r="F147" s="65">
        <v>69000</v>
      </c>
      <c r="G147" s="13">
        <f t="shared" si="7"/>
        <v>69000</v>
      </c>
    </row>
    <row r="148" spans="1:7" ht="12.75">
      <c r="A148" s="55" t="s">
        <v>254</v>
      </c>
      <c r="B148" s="56">
        <v>3636</v>
      </c>
      <c r="C148" s="57" t="s">
        <v>289</v>
      </c>
      <c r="D148" s="13"/>
      <c r="E148" s="13"/>
      <c r="F148" s="65">
        <v>18000</v>
      </c>
      <c r="G148" s="13">
        <f t="shared" si="7"/>
        <v>18000</v>
      </c>
    </row>
    <row r="149" spans="1:7" ht="12.75">
      <c r="A149" s="55" t="s">
        <v>254</v>
      </c>
      <c r="B149" s="56">
        <v>2143</v>
      </c>
      <c r="C149" s="57" t="s">
        <v>249</v>
      </c>
      <c r="D149" s="13"/>
      <c r="E149" s="13"/>
      <c r="F149" s="65">
        <v>18710</v>
      </c>
      <c r="G149" s="13">
        <f t="shared" si="7"/>
        <v>18710</v>
      </c>
    </row>
    <row r="150" spans="1:7" ht="12.75">
      <c r="A150" s="55" t="s">
        <v>254</v>
      </c>
      <c r="B150" s="56">
        <v>6223</v>
      </c>
      <c r="C150" s="57" t="s">
        <v>250</v>
      </c>
      <c r="D150" s="13"/>
      <c r="E150" s="13"/>
      <c r="F150" s="65">
        <v>2000</v>
      </c>
      <c r="G150" s="13">
        <f t="shared" si="7"/>
        <v>2000</v>
      </c>
    </row>
    <row r="151" spans="1:7" ht="12.75">
      <c r="A151" s="55" t="s">
        <v>254</v>
      </c>
      <c r="B151" s="56">
        <v>3299</v>
      </c>
      <c r="C151" s="57" t="s">
        <v>259</v>
      </c>
      <c r="D151" s="13"/>
      <c r="E151" s="13"/>
      <c r="F151" s="65">
        <v>100</v>
      </c>
      <c r="G151" s="13">
        <f t="shared" si="7"/>
        <v>100</v>
      </c>
    </row>
    <row r="152" spans="1:7" ht="12.75">
      <c r="A152" s="55" t="s">
        <v>254</v>
      </c>
      <c r="B152" s="56">
        <v>2115</v>
      </c>
      <c r="C152" s="57" t="s">
        <v>487</v>
      </c>
      <c r="D152" s="13"/>
      <c r="E152" s="13"/>
      <c r="F152" s="65">
        <v>1000</v>
      </c>
      <c r="G152" s="13">
        <f t="shared" si="7"/>
        <v>1000</v>
      </c>
    </row>
    <row r="153" spans="1:7" ht="12.75">
      <c r="A153" s="376" t="s">
        <v>260</v>
      </c>
      <c r="B153" s="376"/>
      <c r="C153" s="376"/>
      <c r="D153" s="112">
        <f>SUM(D142:D152)</f>
        <v>0</v>
      </c>
      <c r="E153" s="112">
        <f>SUM(E142:E152)</f>
        <v>0</v>
      </c>
      <c r="F153" s="112">
        <f>SUM(F142:F152)</f>
        <v>121015</v>
      </c>
      <c r="G153" s="112">
        <f>SUM(G142:G152)</f>
        <v>121015</v>
      </c>
    </row>
    <row r="154" spans="1:7" ht="12.75">
      <c r="A154" s="47"/>
      <c r="B154" s="47"/>
      <c r="C154" s="47"/>
      <c r="D154" s="47"/>
      <c r="E154" s="47"/>
      <c r="F154" s="47"/>
      <c r="G154" s="151"/>
    </row>
    <row r="155" spans="1:7" ht="15.75">
      <c r="A155" s="113" t="s">
        <v>202</v>
      </c>
      <c r="B155" s="114"/>
      <c r="C155" s="114"/>
      <c r="D155" s="47"/>
      <c r="E155" s="47"/>
      <c r="F155" s="47"/>
      <c r="G155" s="151"/>
    </row>
    <row r="156" spans="1:7" ht="12.75">
      <c r="A156" s="169" t="s">
        <v>371</v>
      </c>
      <c r="B156" s="169" t="s">
        <v>372</v>
      </c>
      <c r="C156" s="170" t="s">
        <v>373</v>
      </c>
      <c r="D156" s="171" t="s">
        <v>377</v>
      </c>
      <c r="E156" s="172" t="s">
        <v>380</v>
      </c>
      <c r="F156" s="172" t="s">
        <v>379</v>
      </c>
      <c r="G156" s="174" t="s">
        <v>378</v>
      </c>
    </row>
    <row r="157" spans="1:7" ht="12.75">
      <c r="A157" s="58" t="s">
        <v>199</v>
      </c>
      <c r="B157" s="53" t="s">
        <v>374</v>
      </c>
      <c r="C157" s="69" t="s">
        <v>203</v>
      </c>
      <c r="D157" s="65"/>
      <c r="E157" s="65"/>
      <c r="F157" s="65">
        <v>5350</v>
      </c>
      <c r="G157" s="65">
        <f>D157+E157+F157</f>
        <v>5350</v>
      </c>
    </row>
    <row r="158" spans="1:7" ht="25.5">
      <c r="A158" s="58" t="s">
        <v>199</v>
      </c>
      <c r="B158" s="53">
        <v>3639</v>
      </c>
      <c r="C158" s="69" t="s">
        <v>447</v>
      </c>
      <c r="D158" s="65"/>
      <c r="E158" s="65"/>
      <c r="F158" s="15">
        <v>3000</v>
      </c>
      <c r="G158" s="65">
        <f>D158+E158+F158</f>
        <v>3000</v>
      </c>
    </row>
    <row r="159" spans="1:7" s="47" customFormat="1" ht="25.5">
      <c r="A159" s="58" t="s">
        <v>204</v>
      </c>
      <c r="B159" s="53" t="s">
        <v>374</v>
      </c>
      <c r="C159" s="69" t="s">
        <v>205</v>
      </c>
      <c r="D159" s="65"/>
      <c r="E159" s="65"/>
      <c r="F159" s="15">
        <v>100300</v>
      </c>
      <c r="G159" s="65">
        <f aca="true" t="shared" si="8" ref="G159:G167">D159+E159+F159</f>
        <v>100300</v>
      </c>
    </row>
    <row r="160" spans="1:7" s="47" customFormat="1" ht="25.5">
      <c r="A160" s="58" t="s">
        <v>206</v>
      </c>
      <c r="B160" s="53" t="s">
        <v>374</v>
      </c>
      <c r="C160" s="69" t="s">
        <v>207</v>
      </c>
      <c r="D160" s="65"/>
      <c r="E160" s="65"/>
      <c r="F160" s="15">
        <v>6300</v>
      </c>
      <c r="G160" s="65">
        <f t="shared" si="8"/>
        <v>6300</v>
      </c>
    </row>
    <row r="161" spans="1:7" ht="12.75">
      <c r="A161" s="58">
        <v>8004</v>
      </c>
      <c r="B161" s="53" t="s">
        <v>374</v>
      </c>
      <c r="C161" s="69" t="s">
        <v>212</v>
      </c>
      <c r="D161" s="65"/>
      <c r="E161" s="13"/>
      <c r="F161" s="65">
        <v>48300</v>
      </c>
      <c r="G161" s="65">
        <f t="shared" si="8"/>
        <v>48300</v>
      </c>
    </row>
    <row r="162" spans="1:7" ht="12.75">
      <c r="A162" s="58" t="s">
        <v>209</v>
      </c>
      <c r="B162" s="53" t="s">
        <v>374</v>
      </c>
      <c r="C162" s="69" t="s">
        <v>210</v>
      </c>
      <c r="D162" s="65"/>
      <c r="E162" s="13"/>
      <c r="F162" s="65">
        <v>100000</v>
      </c>
      <c r="G162" s="65">
        <f>D162+E162+F162</f>
        <v>100000</v>
      </c>
    </row>
    <row r="163" spans="1:7" ht="12.75">
      <c r="A163" s="169" t="s">
        <v>371</v>
      </c>
      <c r="B163" s="169" t="s">
        <v>372</v>
      </c>
      <c r="C163" s="170" t="s">
        <v>373</v>
      </c>
      <c r="D163" s="171" t="s">
        <v>377</v>
      </c>
      <c r="E163" s="172" t="s">
        <v>380</v>
      </c>
      <c r="F163" s="172" t="s">
        <v>379</v>
      </c>
      <c r="G163" s="174" t="s">
        <v>378</v>
      </c>
    </row>
    <row r="164" spans="1:7" ht="12.75">
      <c r="A164" s="58" t="s">
        <v>465</v>
      </c>
      <c r="B164" s="53" t="s">
        <v>374</v>
      </c>
      <c r="C164" s="69" t="s">
        <v>208</v>
      </c>
      <c r="D164" s="65"/>
      <c r="E164" s="13"/>
      <c r="F164" s="65">
        <v>15000</v>
      </c>
      <c r="G164" s="65">
        <f t="shared" si="8"/>
        <v>15000</v>
      </c>
    </row>
    <row r="165" spans="1:7" ht="25.5">
      <c r="A165" s="58" t="s">
        <v>493</v>
      </c>
      <c r="B165" s="53" t="s">
        <v>374</v>
      </c>
      <c r="C165" s="69" t="s">
        <v>492</v>
      </c>
      <c r="D165" s="65"/>
      <c r="E165" s="65"/>
      <c r="F165" s="15">
        <v>30800</v>
      </c>
      <c r="G165" s="65">
        <f>D165+E165+F165</f>
        <v>30800</v>
      </c>
    </row>
    <row r="166" spans="1:7" ht="12.75">
      <c r="A166" s="58" t="s">
        <v>494</v>
      </c>
      <c r="B166" s="53" t="s">
        <v>374</v>
      </c>
      <c r="C166" s="69" t="s">
        <v>211</v>
      </c>
      <c r="D166" s="65"/>
      <c r="E166" s="13"/>
      <c r="F166" s="65">
        <v>43000</v>
      </c>
      <c r="G166" s="65">
        <f>D166+E166+F166</f>
        <v>43000</v>
      </c>
    </row>
    <row r="167" spans="1:7" ht="12.75">
      <c r="A167" s="58" t="s">
        <v>495</v>
      </c>
      <c r="B167" s="53">
        <v>6172</v>
      </c>
      <c r="C167" s="69" t="s">
        <v>290</v>
      </c>
      <c r="D167" s="65"/>
      <c r="E167" s="65"/>
      <c r="F167" s="13">
        <v>27000</v>
      </c>
      <c r="G167" s="65">
        <f t="shared" si="8"/>
        <v>27000</v>
      </c>
    </row>
    <row r="168" spans="1:7" ht="12.75">
      <c r="A168" s="377" t="s">
        <v>213</v>
      </c>
      <c r="B168" s="378"/>
      <c r="C168" s="379"/>
      <c r="D168" s="112">
        <f>SUM(D157:D167)</f>
        <v>0</v>
      </c>
      <c r="E168" s="112">
        <f>SUM(E157:E167)</f>
        <v>0</v>
      </c>
      <c r="F168" s="112">
        <f>SUM(F157:F167)</f>
        <v>379050</v>
      </c>
      <c r="G168" s="112">
        <f>SUM(G157:G167)</f>
        <v>379050</v>
      </c>
    </row>
    <row r="169" spans="1:7" ht="12.75">
      <c r="A169" s="47"/>
      <c r="B169" s="47"/>
      <c r="C169" s="47"/>
      <c r="D169" s="47"/>
      <c r="E169" s="47"/>
      <c r="F169" s="47"/>
      <c r="G169" s="151"/>
    </row>
    <row r="170" spans="1:7" ht="15.75">
      <c r="A170" s="113" t="s">
        <v>287</v>
      </c>
      <c r="B170" s="114"/>
      <c r="C170" s="114"/>
      <c r="D170" s="47"/>
      <c r="E170" s="47"/>
      <c r="F170" s="47"/>
      <c r="G170" s="151"/>
    </row>
    <row r="171" spans="1:7" ht="12.75">
      <c r="A171" s="169" t="s">
        <v>371</v>
      </c>
      <c r="B171" s="169" t="s">
        <v>372</v>
      </c>
      <c r="C171" s="170" t="s">
        <v>373</v>
      </c>
      <c r="D171" s="171" t="s">
        <v>377</v>
      </c>
      <c r="E171" s="172" t="s">
        <v>380</v>
      </c>
      <c r="F171" s="172" t="s">
        <v>379</v>
      </c>
      <c r="G171" s="174" t="s">
        <v>378</v>
      </c>
    </row>
    <row r="172" spans="1:7" ht="12.75">
      <c r="A172" s="58" t="s">
        <v>288</v>
      </c>
      <c r="B172" s="53">
        <v>3636</v>
      </c>
      <c r="C172" s="59" t="s">
        <v>289</v>
      </c>
      <c r="D172" s="13">
        <v>5690</v>
      </c>
      <c r="E172" s="13">
        <v>6800</v>
      </c>
      <c r="F172" s="13"/>
      <c r="G172" s="13">
        <f>D172+E172+F172</f>
        <v>12490</v>
      </c>
    </row>
    <row r="173" spans="1:7" ht="12.75">
      <c r="A173" s="58" t="s">
        <v>288</v>
      </c>
      <c r="B173" s="53">
        <v>6172</v>
      </c>
      <c r="C173" s="59" t="s">
        <v>290</v>
      </c>
      <c r="D173" s="13">
        <v>17738</v>
      </c>
      <c r="E173" s="13">
        <v>3630</v>
      </c>
      <c r="F173" s="13"/>
      <c r="G173" s="13">
        <f>D173+E173+F173</f>
        <v>21368</v>
      </c>
    </row>
    <row r="174" spans="1:7" ht="12.75">
      <c r="A174" s="376" t="s">
        <v>291</v>
      </c>
      <c r="B174" s="376"/>
      <c r="C174" s="376"/>
      <c r="D174" s="130">
        <f>SUM(D172:D173)</f>
        <v>23428</v>
      </c>
      <c r="E174" s="130">
        <f>SUM(E172:E173)</f>
        <v>10430</v>
      </c>
      <c r="F174" s="130">
        <f>SUM(F172:F173)</f>
        <v>0</v>
      </c>
      <c r="G174" s="130">
        <f>SUM(G172:G173)</f>
        <v>33858</v>
      </c>
    </row>
    <row r="175" spans="1:7" ht="12.75">
      <c r="A175" s="181"/>
      <c r="B175" s="181"/>
      <c r="C175" s="181"/>
      <c r="D175" s="182"/>
      <c r="E175" s="182"/>
      <c r="F175" s="182"/>
      <c r="G175" s="182"/>
    </row>
    <row r="176" spans="1:7" ht="15.75">
      <c r="A176" s="113" t="s">
        <v>488</v>
      </c>
      <c r="B176" s="114"/>
      <c r="C176" s="114"/>
      <c r="D176" s="47"/>
      <c r="E176" s="47"/>
      <c r="F176" s="47"/>
      <c r="G176" s="151"/>
    </row>
    <row r="177" spans="1:7" ht="12.75">
      <c r="A177" s="169" t="s">
        <v>371</v>
      </c>
      <c r="B177" s="169" t="s">
        <v>372</v>
      </c>
      <c r="C177" s="170" t="s">
        <v>373</v>
      </c>
      <c r="D177" s="171" t="s">
        <v>377</v>
      </c>
      <c r="E177" s="172" t="s">
        <v>380</v>
      </c>
      <c r="F177" s="172" t="s">
        <v>379</v>
      </c>
      <c r="G177" s="174" t="s">
        <v>378</v>
      </c>
    </row>
    <row r="178" spans="1:7" ht="25.5">
      <c r="A178" s="58" t="s">
        <v>369</v>
      </c>
      <c r="B178" s="53">
        <v>6330</v>
      </c>
      <c r="C178" s="59" t="s">
        <v>502</v>
      </c>
      <c r="D178" s="13"/>
      <c r="E178" s="13"/>
      <c r="F178" s="13">
        <v>310</v>
      </c>
      <c r="G178" s="13">
        <f aca="true" t="shared" si="9" ref="G178:G183">D178+E178+F178</f>
        <v>310</v>
      </c>
    </row>
    <row r="179" spans="1:7" ht="25.5">
      <c r="A179" s="58" t="s">
        <v>369</v>
      </c>
      <c r="B179" s="53">
        <v>6330</v>
      </c>
      <c r="C179" s="59" t="s">
        <v>503</v>
      </c>
      <c r="D179" s="13"/>
      <c r="E179" s="13"/>
      <c r="F179" s="13">
        <v>4797</v>
      </c>
      <c r="G179" s="13">
        <f t="shared" si="9"/>
        <v>4797</v>
      </c>
    </row>
    <row r="180" spans="1:7" ht="12.75">
      <c r="A180" s="58" t="s">
        <v>369</v>
      </c>
      <c r="B180" s="53">
        <v>6399</v>
      </c>
      <c r="C180" s="59" t="s">
        <v>511</v>
      </c>
      <c r="D180" s="13"/>
      <c r="E180" s="13"/>
      <c r="F180" s="13">
        <v>40000</v>
      </c>
      <c r="G180" s="13">
        <f t="shared" si="9"/>
        <v>40000</v>
      </c>
    </row>
    <row r="181" spans="1:7" ht="12.75">
      <c r="A181" s="58" t="s">
        <v>369</v>
      </c>
      <c r="B181" s="53">
        <v>6399</v>
      </c>
      <c r="C181" s="59" t="s">
        <v>497</v>
      </c>
      <c r="D181" s="13"/>
      <c r="E181" s="13"/>
      <c r="F181" s="13">
        <v>5000</v>
      </c>
      <c r="G181" s="13">
        <f t="shared" si="9"/>
        <v>5000</v>
      </c>
    </row>
    <row r="182" spans="1:7" ht="25.5">
      <c r="A182" s="58" t="s">
        <v>369</v>
      </c>
      <c r="B182" s="53">
        <v>6310</v>
      </c>
      <c r="C182" s="59" t="s">
        <v>498</v>
      </c>
      <c r="D182" s="13"/>
      <c r="E182" s="13"/>
      <c r="F182" s="13">
        <v>20000</v>
      </c>
      <c r="G182" s="13">
        <f t="shared" si="9"/>
        <v>20000</v>
      </c>
    </row>
    <row r="183" spans="1:7" ht="12.75">
      <c r="A183" s="58" t="s">
        <v>374</v>
      </c>
      <c r="B183" s="53">
        <v>8224</v>
      </c>
      <c r="C183" s="59" t="s">
        <v>499</v>
      </c>
      <c r="D183" s="13"/>
      <c r="E183" s="13"/>
      <c r="F183" s="13">
        <v>24400</v>
      </c>
      <c r="G183" s="13">
        <f t="shared" si="9"/>
        <v>24400</v>
      </c>
    </row>
    <row r="184" spans="1:7" ht="12.75">
      <c r="A184" s="376" t="s">
        <v>491</v>
      </c>
      <c r="B184" s="376"/>
      <c r="C184" s="376"/>
      <c r="D184" s="130">
        <f>SUM(D178:D183)</f>
        <v>0</v>
      </c>
      <c r="E184" s="130">
        <f>SUM(E178:E183)</f>
        <v>0</v>
      </c>
      <c r="F184" s="130">
        <f>SUM(F178:F183)</f>
        <v>94507</v>
      </c>
      <c r="G184" s="130">
        <f>SUM(G178:G183)</f>
        <v>94507</v>
      </c>
    </row>
    <row r="185" spans="1:7" ht="12.75">
      <c r="A185" s="181"/>
      <c r="B185" s="181"/>
      <c r="C185" s="181"/>
      <c r="D185" s="182"/>
      <c r="E185" s="182"/>
      <c r="F185" s="182"/>
      <c r="G185" s="182"/>
    </row>
    <row r="186" spans="1:7" ht="15.75">
      <c r="A186" s="126" t="s">
        <v>489</v>
      </c>
      <c r="B186" s="47"/>
      <c r="C186" s="47"/>
      <c r="D186" s="47"/>
      <c r="E186" s="47"/>
      <c r="F186" s="47"/>
      <c r="G186" s="151"/>
    </row>
    <row r="187" spans="1:7" ht="12.75">
      <c r="A187" s="169" t="s">
        <v>371</v>
      </c>
      <c r="B187" s="169" t="s">
        <v>372</v>
      </c>
      <c r="C187" s="170" t="s">
        <v>373</v>
      </c>
      <c r="D187" s="171" t="s">
        <v>377</v>
      </c>
      <c r="E187" s="172" t="s">
        <v>380</v>
      </c>
      <c r="F187" s="172" t="s">
        <v>379</v>
      </c>
      <c r="G187" s="174" t="s">
        <v>378</v>
      </c>
    </row>
    <row r="188" spans="1:7" ht="12.75">
      <c r="A188" s="58" t="s">
        <v>369</v>
      </c>
      <c r="B188" s="53">
        <v>6409</v>
      </c>
      <c r="C188" s="59" t="s">
        <v>448</v>
      </c>
      <c r="D188" s="13"/>
      <c r="E188" s="13"/>
      <c r="F188" s="13">
        <v>100000</v>
      </c>
      <c r="G188" s="13">
        <f>D188+E188+F188</f>
        <v>100000</v>
      </c>
    </row>
    <row r="189" spans="1:7" ht="12.75" customHeight="1">
      <c r="A189" s="58" t="s">
        <v>369</v>
      </c>
      <c r="B189" s="53">
        <v>6409</v>
      </c>
      <c r="C189" s="59" t="s">
        <v>449</v>
      </c>
      <c r="D189" s="13"/>
      <c r="E189" s="13"/>
      <c r="F189" s="13">
        <v>5000</v>
      </c>
      <c r="G189" s="13">
        <f>D189+E189+F189</f>
        <v>5000</v>
      </c>
    </row>
    <row r="190" spans="1:7" s="47" customFormat="1" ht="25.5">
      <c r="A190" s="58" t="s">
        <v>369</v>
      </c>
      <c r="B190" s="53">
        <v>6409</v>
      </c>
      <c r="C190" s="59" t="s">
        <v>450</v>
      </c>
      <c r="D190" s="13"/>
      <c r="E190" s="13"/>
      <c r="F190" s="13">
        <v>40000</v>
      </c>
      <c r="G190" s="13">
        <f>D190+E190+F190</f>
        <v>40000</v>
      </c>
    </row>
    <row r="191" spans="1:7" ht="12.75">
      <c r="A191" s="376" t="s">
        <v>339</v>
      </c>
      <c r="B191" s="376"/>
      <c r="C191" s="376"/>
      <c r="D191" s="112">
        <f>SUM(D188:D190)</f>
        <v>0</v>
      </c>
      <c r="E191" s="112">
        <f>SUM(E188:E190)</f>
        <v>0</v>
      </c>
      <c r="F191" s="112">
        <f>SUM(F188:F190)</f>
        <v>145000</v>
      </c>
      <c r="G191" s="112">
        <f>SUM(G188:G190)</f>
        <v>145000</v>
      </c>
    </row>
    <row r="192" spans="1:7" ht="12.75">
      <c r="A192" s="47"/>
      <c r="B192" s="47"/>
      <c r="C192" s="47"/>
      <c r="D192" s="47"/>
      <c r="E192" s="47"/>
      <c r="F192" s="47"/>
      <c r="G192" s="151"/>
    </row>
    <row r="193" spans="1:7" ht="15.75">
      <c r="A193" s="126" t="s">
        <v>490</v>
      </c>
      <c r="B193" s="47"/>
      <c r="C193" s="47"/>
      <c r="D193" s="47"/>
      <c r="E193" s="47"/>
      <c r="F193" s="47"/>
      <c r="G193" s="151"/>
    </row>
    <row r="194" spans="1:7" ht="12.75">
      <c r="A194" s="169" t="s">
        <v>371</v>
      </c>
      <c r="B194" s="169" t="s">
        <v>372</v>
      </c>
      <c r="C194" s="170" t="s">
        <v>373</v>
      </c>
      <c r="D194" s="171" t="s">
        <v>377</v>
      </c>
      <c r="E194" s="172" t="s">
        <v>380</v>
      </c>
      <c r="F194" s="172" t="s">
        <v>379</v>
      </c>
      <c r="G194" s="174" t="s">
        <v>378</v>
      </c>
    </row>
    <row r="195" spans="1:7" ht="12.75">
      <c r="A195" s="58" t="s">
        <v>374</v>
      </c>
      <c r="B195" s="53" t="s">
        <v>374</v>
      </c>
      <c r="C195" s="59" t="s">
        <v>421</v>
      </c>
      <c r="D195" s="13"/>
      <c r="E195" s="13"/>
      <c r="F195" s="13">
        <v>1025062</v>
      </c>
      <c r="G195" s="13">
        <f>D195+E195+F195</f>
        <v>1025062</v>
      </c>
    </row>
    <row r="196" spans="1:7" ht="12.75">
      <c r="A196" s="376" t="s">
        <v>394</v>
      </c>
      <c r="B196" s="376"/>
      <c r="C196" s="376"/>
      <c r="D196" s="112">
        <f>SUM(D192:D195)</f>
        <v>0</v>
      </c>
      <c r="E196" s="112">
        <f>SUM(E192:E195)</f>
        <v>0</v>
      </c>
      <c r="F196" s="112">
        <f>SUM(F192:F195)</f>
        <v>1025062</v>
      </c>
      <c r="G196" s="112">
        <f>G195</f>
        <v>1025062</v>
      </c>
    </row>
    <row r="198" spans="1:7" ht="12.75">
      <c r="A198" s="18" t="s">
        <v>548</v>
      </c>
      <c r="B198" s="18"/>
      <c r="C198" s="18"/>
      <c r="D198" s="18"/>
      <c r="E198" s="18"/>
      <c r="G198" s="152"/>
    </row>
    <row r="199" ht="12.75">
      <c r="G199" s="153"/>
    </row>
    <row r="201" ht="12.75">
      <c r="G201" s="183"/>
    </row>
  </sheetData>
  <mergeCells count="23">
    <mergeCell ref="A12:C12"/>
    <mergeCell ref="A1:C1"/>
    <mergeCell ref="A26:C26"/>
    <mergeCell ref="A16:A25"/>
    <mergeCell ref="A40:C40"/>
    <mergeCell ref="A42:D42"/>
    <mergeCell ref="A53:A55"/>
    <mergeCell ref="B53:B55"/>
    <mergeCell ref="A56:C56"/>
    <mergeCell ref="A72:C72"/>
    <mergeCell ref="A83:C83"/>
    <mergeCell ref="A88:C88"/>
    <mergeCell ref="A102:C102"/>
    <mergeCell ref="A116:C116"/>
    <mergeCell ref="A124:C124"/>
    <mergeCell ref="A133:C133"/>
    <mergeCell ref="A196:C196"/>
    <mergeCell ref="A191:C191"/>
    <mergeCell ref="A138:C138"/>
    <mergeCell ref="A153:C153"/>
    <mergeCell ref="A168:C168"/>
    <mergeCell ref="A174:C174"/>
    <mergeCell ref="A184:C184"/>
  </mergeCells>
  <printOptions horizontalCentered="1"/>
  <pageMargins left="0.7874015748031497" right="0.7874015748031497" top="0.984251968503937" bottom="0.984251968503937" header="0.5118110236220472" footer="0.5118110236220472"/>
  <pageSetup firstPageNumber="6" useFirstPageNumber="1" fitToHeight="0" fitToWidth="1" horizontalDpi="600" verticalDpi="600" orientation="landscape" paperSize="9" r:id="rId1"/>
  <headerFooter alignWithMargins="0">
    <oddFooter>&amp;C&amp;P</oddFooter>
  </headerFooter>
  <rowBreaks count="5" manualBreakCount="5">
    <brk id="31" max="6" man="1"/>
    <brk id="57" max="6" man="1"/>
    <brk id="89" max="6" man="1"/>
    <brk id="116" max="6" man="1"/>
    <brk id="175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2"/>
  <sheetViews>
    <sheetView zoomScaleSheetLayoutView="80" workbookViewId="0" topLeftCell="B1">
      <selection activeCell="H29" sqref="H29"/>
    </sheetView>
  </sheetViews>
  <sheetFormatPr defaultColWidth="9.00390625" defaultRowHeight="12.75"/>
  <cols>
    <col min="1" max="1" width="7.00390625" style="0" hidden="1" customWidth="1"/>
    <col min="2" max="2" width="63.375" style="39" customWidth="1"/>
    <col min="3" max="3" width="10.25390625" style="288" customWidth="1"/>
    <col min="4" max="4" width="10.00390625" style="288" customWidth="1"/>
    <col min="5" max="5" width="12.625" style="288" customWidth="1"/>
    <col min="6" max="6" width="11.75390625" style="288" customWidth="1"/>
    <col min="7" max="7" width="9.875" style="288" customWidth="1"/>
    <col min="8" max="8" width="2.375" style="36" customWidth="1"/>
    <col min="9" max="9" width="4.125" style="0" customWidth="1"/>
  </cols>
  <sheetData>
    <row r="1" spans="2:8" ht="0.75" customHeight="1">
      <c r="B1" s="31"/>
      <c r="C1" s="193"/>
      <c r="D1" s="193"/>
      <c r="E1" s="193"/>
      <c r="F1" s="193"/>
      <c r="G1" s="193"/>
      <c r="H1" s="32"/>
    </row>
    <row r="2" spans="2:8" ht="20.25" customHeight="1">
      <c r="B2" s="397" t="s">
        <v>74</v>
      </c>
      <c r="C2" s="397"/>
      <c r="D2" s="397"/>
      <c r="E2" s="397"/>
      <c r="F2" s="397"/>
      <c r="G2" s="397"/>
      <c r="H2" s="32"/>
    </row>
    <row r="3" spans="2:8" s="19" customFormat="1" ht="21.75" customHeight="1">
      <c r="B3" s="398" t="s">
        <v>512</v>
      </c>
      <c r="C3" s="398"/>
      <c r="D3" s="398"/>
      <c r="E3" s="398"/>
      <c r="F3" s="398"/>
      <c r="G3" s="398"/>
      <c r="H3" s="33"/>
    </row>
    <row r="4" spans="3:8" s="19" customFormat="1" ht="12.75" customHeight="1">
      <c r="C4" s="194"/>
      <c r="D4" s="194"/>
      <c r="E4" s="194"/>
      <c r="F4" s="194"/>
      <c r="G4" s="194"/>
      <c r="H4" s="33"/>
    </row>
    <row r="5" spans="2:8" s="19" customFormat="1" ht="12.75" customHeight="1" thickBot="1">
      <c r="B5" s="145"/>
      <c r="C5" s="153"/>
      <c r="D5" s="153"/>
      <c r="E5" s="153"/>
      <c r="F5" s="153"/>
      <c r="G5" s="195" t="s">
        <v>75</v>
      </c>
      <c r="H5" s="196"/>
    </row>
    <row r="6" spans="2:8" s="19" customFormat="1" ht="12.75" customHeight="1">
      <c r="B6" s="197"/>
      <c r="C6" s="198"/>
      <c r="D6" s="199" t="s">
        <v>76</v>
      </c>
      <c r="E6" s="200"/>
      <c r="F6" s="198" t="s">
        <v>77</v>
      </c>
      <c r="G6" s="198"/>
      <c r="H6" s="196"/>
    </row>
    <row r="7" spans="2:8" s="19" customFormat="1" ht="12.75" customHeight="1">
      <c r="B7" s="201" t="s">
        <v>105</v>
      </c>
      <c r="C7" s="202" t="s">
        <v>78</v>
      </c>
      <c r="D7" s="202" t="s">
        <v>79</v>
      </c>
      <c r="E7" s="202" t="s">
        <v>80</v>
      </c>
      <c r="F7" s="202" t="s">
        <v>81</v>
      </c>
      <c r="G7" s="202" t="s">
        <v>82</v>
      </c>
      <c r="H7" s="34"/>
    </row>
    <row r="8" spans="2:8" s="19" customFormat="1" ht="12.75" customHeight="1">
      <c r="B8" s="201" t="s">
        <v>324</v>
      </c>
      <c r="C8" s="202" t="s">
        <v>83</v>
      </c>
      <c r="D8" s="202" t="s">
        <v>84</v>
      </c>
      <c r="E8" s="202" t="s">
        <v>85</v>
      </c>
      <c r="F8" s="202" t="s">
        <v>86</v>
      </c>
      <c r="G8" s="202" t="s">
        <v>87</v>
      </c>
      <c r="H8" s="34"/>
    </row>
    <row r="9" spans="2:8" ht="13.5" thickBot="1">
      <c r="B9" s="203"/>
      <c r="C9" s="204"/>
      <c r="D9" s="204" t="s">
        <v>88</v>
      </c>
      <c r="E9" s="204" t="s">
        <v>89</v>
      </c>
      <c r="F9" s="204"/>
      <c r="G9" s="204"/>
      <c r="H9" s="34"/>
    </row>
    <row r="10" spans="2:8" ht="13.5" thickBot="1">
      <c r="B10" s="205"/>
      <c r="C10" s="198"/>
      <c r="D10" s="198"/>
      <c r="E10" s="198"/>
      <c r="F10" s="198"/>
      <c r="G10" s="198"/>
      <c r="H10" s="34"/>
    </row>
    <row r="11" spans="2:8" ht="13.5" thickBot="1">
      <c r="B11" s="206" t="s">
        <v>513</v>
      </c>
      <c r="C11" s="207">
        <f>SUM(C26,C41,C59,C80,C82,C92,C90,C84,C95,C99,C111,C105,C121)</f>
        <v>334579</v>
      </c>
      <c r="D11" s="207">
        <f>SUM(D26,D41,D59,D80,D82,D92,D90,D84,D95,D99,D111,D105,D121)</f>
        <v>3700</v>
      </c>
      <c r="E11" s="207">
        <f>SUM(E26,E41,E59,E80,E82,E92,E90,E84,E95,E99,E111,E105,E121)</f>
        <v>0</v>
      </c>
      <c r="F11" s="208">
        <f>F26+F41+F59+F80+F82+F84+F90+F92+F95+F99+F105+F121</f>
        <v>228.4</v>
      </c>
      <c r="G11" s="207">
        <f>SUM(G26,G41,G59,G80,G82,G92,G90,G84,G95,G99,G111,G105,G121)</f>
        <v>28570</v>
      </c>
      <c r="H11" s="34"/>
    </row>
    <row r="12" spans="1:8" ht="12.75">
      <c r="A12">
        <v>311032</v>
      </c>
      <c r="B12" s="209" t="s">
        <v>1</v>
      </c>
      <c r="C12" s="210">
        <v>383</v>
      </c>
      <c r="D12" s="211"/>
      <c r="E12" s="211"/>
      <c r="F12" s="211"/>
      <c r="G12" s="211">
        <v>0</v>
      </c>
      <c r="H12" s="34"/>
    </row>
    <row r="13" spans="1:8" ht="25.5">
      <c r="A13">
        <v>311030</v>
      </c>
      <c r="B13" s="212" t="s">
        <v>2</v>
      </c>
      <c r="C13" s="22">
        <v>1170</v>
      </c>
      <c r="D13" s="213"/>
      <c r="E13" s="211"/>
      <c r="F13" s="211"/>
      <c r="G13" s="213">
        <v>46</v>
      </c>
      <c r="H13" s="34"/>
    </row>
    <row r="14" spans="1:8" ht="25.5">
      <c r="A14">
        <v>311029</v>
      </c>
      <c r="B14" s="212" t="s">
        <v>90</v>
      </c>
      <c r="C14" s="22">
        <v>939</v>
      </c>
      <c r="D14" s="213"/>
      <c r="E14" s="211"/>
      <c r="F14" s="211"/>
      <c r="G14" s="213">
        <v>0</v>
      </c>
      <c r="H14" s="34"/>
    </row>
    <row r="15" spans="1:8" ht="12.75" customHeight="1">
      <c r="A15">
        <v>311087</v>
      </c>
      <c r="B15" s="212" t="s">
        <v>3</v>
      </c>
      <c r="C15" s="22">
        <v>908</v>
      </c>
      <c r="D15" s="213"/>
      <c r="E15" s="211"/>
      <c r="F15" s="211"/>
      <c r="G15" s="213">
        <v>71</v>
      </c>
      <c r="H15" s="34"/>
    </row>
    <row r="16" spans="1:8" ht="12.75">
      <c r="A16">
        <v>311088</v>
      </c>
      <c r="B16" s="212" t="s">
        <v>4</v>
      </c>
      <c r="C16" s="22">
        <v>977</v>
      </c>
      <c r="D16" s="213"/>
      <c r="E16" s="211"/>
      <c r="F16" s="211"/>
      <c r="G16" s="213">
        <v>0</v>
      </c>
      <c r="H16" s="34"/>
    </row>
    <row r="17" spans="1:8" ht="12.75">
      <c r="A17">
        <v>311082</v>
      </c>
      <c r="B17" s="212" t="s">
        <v>5</v>
      </c>
      <c r="C17" s="22">
        <v>739</v>
      </c>
      <c r="D17" s="213"/>
      <c r="E17" s="211"/>
      <c r="F17" s="211"/>
      <c r="G17" s="213">
        <v>0</v>
      </c>
      <c r="H17" s="34"/>
    </row>
    <row r="18" spans="1:8" ht="12.75">
      <c r="A18">
        <v>311059</v>
      </c>
      <c r="B18" s="212" t="s">
        <v>6</v>
      </c>
      <c r="C18" s="22">
        <v>1533</v>
      </c>
      <c r="D18" s="213"/>
      <c r="E18" s="211"/>
      <c r="F18" s="211"/>
      <c r="G18" s="213">
        <v>0</v>
      </c>
      <c r="H18" s="34"/>
    </row>
    <row r="19" spans="1:8" ht="12.75">
      <c r="A19">
        <v>311058</v>
      </c>
      <c r="B19" s="212" t="s">
        <v>236</v>
      </c>
      <c r="C19" s="22">
        <v>2503</v>
      </c>
      <c r="D19" s="213"/>
      <c r="E19" s="211"/>
      <c r="F19" s="211"/>
      <c r="G19" s="213">
        <v>17</v>
      </c>
      <c r="H19" s="34"/>
    </row>
    <row r="20" spans="1:8" ht="12.75">
      <c r="A20">
        <v>311116</v>
      </c>
      <c r="B20" s="212" t="s">
        <v>334</v>
      </c>
      <c r="C20" s="22">
        <v>792</v>
      </c>
      <c r="D20" s="213"/>
      <c r="E20" s="211"/>
      <c r="F20" s="211"/>
      <c r="G20" s="213">
        <v>54</v>
      </c>
      <c r="H20" s="34"/>
    </row>
    <row r="21" spans="1:8" ht="12.75" customHeight="1">
      <c r="A21">
        <v>311114</v>
      </c>
      <c r="B21" s="212" t="s">
        <v>7</v>
      </c>
      <c r="C21" s="22">
        <v>857</v>
      </c>
      <c r="D21" s="213"/>
      <c r="E21" s="211"/>
      <c r="F21" s="211"/>
      <c r="G21" s="213">
        <v>0</v>
      </c>
      <c r="H21" s="34"/>
    </row>
    <row r="22" spans="1:8" ht="12.75">
      <c r="A22" s="47">
        <v>311111</v>
      </c>
      <c r="B22" s="212" t="s">
        <v>8</v>
      </c>
      <c r="C22" s="22">
        <v>665</v>
      </c>
      <c r="D22" s="213"/>
      <c r="E22" s="211"/>
      <c r="F22" s="211"/>
      <c r="G22" s="213">
        <v>1</v>
      </c>
      <c r="H22" s="34"/>
    </row>
    <row r="23" spans="1:8" ht="12.75">
      <c r="A23">
        <v>311113</v>
      </c>
      <c r="B23" s="212" t="s">
        <v>9</v>
      </c>
      <c r="C23" s="22">
        <v>363</v>
      </c>
      <c r="D23" s="213"/>
      <c r="E23" s="211"/>
      <c r="F23" s="211"/>
      <c r="G23" s="213">
        <v>0</v>
      </c>
      <c r="H23" s="34"/>
    </row>
    <row r="24" spans="1:8" ht="12.75">
      <c r="A24">
        <v>311112</v>
      </c>
      <c r="B24" s="212" t="s">
        <v>10</v>
      </c>
      <c r="C24" s="22">
        <v>693</v>
      </c>
      <c r="D24" s="213"/>
      <c r="E24" s="211"/>
      <c r="F24" s="211"/>
      <c r="G24" s="213">
        <v>0</v>
      </c>
      <c r="H24" s="34"/>
    </row>
    <row r="25" spans="1:8" ht="12.75">
      <c r="A25">
        <v>311031</v>
      </c>
      <c r="B25" s="212" t="s">
        <v>11</v>
      </c>
      <c r="C25" s="210">
        <v>1935</v>
      </c>
      <c r="D25" s="211">
        <v>200</v>
      </c>
      <c r="E25" s="211"/>
      <c r="F25" s="211"/>
      <c r="G25" s="211">
        <v>343</v>
      </c>
      <c r="H25" s="34"/>
    </row>
    <row r="26" spans="2:8" s="18" customFormat="1" ht="13.5" thickBot="1">
      <c r="B26" s="214" t="s">
        <v>91</v>
      </c>
      <c r="C26" s="215">
        <f>SUM(C12:C25)</f>
        <v>14457</v>
      </c>
      <c r="D26" s="215">
        <f>SUM(D12:D25)</f>
        <v>200</v>
      </c>
      <c r="E26" s="216">
        <f>SUM(E12:E25)</f>
        <v>0</v>
      </c>
      <c r="F26" s="216">
        <f>SUM(F12:F25)</f>
        <v>0</v>
      </c>
      <c r="G26" s="216">
        <f>SUM(G12:G25)</f>
        <v>532</v>
      </c>
      <c r="H26" s="34"/>
    </row>
    <row r="27" spans="1:8" ht="12.75">
      <c r="A27">
        <v>312035</v>
      </c>
      <c r="B27" s="209" t="s">
        <v>12</v>
      </c>
      <c r="C27" s="210">
        <v>3330</v>
      </c>
      <c r="D27" s="211"/>
      <c r="E27" s="211"/>
      <c r="F27" s="211"/>
      <c r="G27" s="211">
        <v>330</v>
      </c>
      <c r="H27" s="34"/>
    </row>
    <row r="28" spans="1:8" ht="12.75">
      <c r="A28">
        <v>312033</v>
      </c>
      <c r="B28" s="212" t="s">
        <v>13</v>
      </c>
      <c r="C28" s="22">
        <v>2842</v>
      </c>
      <c r="D28" s="211"/>
      <c r="E28" s="213"/>
      <c r="F28" s="213"/>
      <c r="G28" s="213">
        <v>299</v>
      </c>
      <c r="H28" s="34"/>
    </row>
    <row r="29" spans="1:8" ht="25.5">
      <c r="A29">
        <v>312034</v>
      </c>
      <c r="B29" s="212" t="s">
        <v>14</v>
      </c>
      <c r="C29" s="22">
        <v>6871</v>
      </c>
      <c r="D29" s="211">
        <v>1200</v>
      </c>
      <c r="E29" s="213"/>
      <c r="F29" s="213"/>
      <c r="G29" s="213">
        <v>860</v>
      </c>
      <c r="H29" s="34"/>
    </row>
    <row r="30" spans="1:8" ht="12.75">
      <c r="A30">
        <v>312003</v>
      </c>
      <c r="B30" s="212" t="s">
        <v>15</v>
      </c>
      <c r="C30" s="22">
        <v>4991</v>
      </c>
      <c r="D30" s="211"/>
      <c r="E30" s="213"/>
      <c r="F30" s="213"/>
      <c r="G30" s="213">
        <v>460</v>
      </c>
      <c r="H30" s="34"/>
    </row>
    <row r="31" spans="1:8" ht="12.75">
      <c r="A31">
        <v>312004</v>
      </c>
      <c r="B31" s="212" t="s">
        <v>16</v>
      </c>
      <c r="C31" s="22">
        <v>5979</v>
      </c>
      <c r="D31" s="211"/>
      <c r="E31" s="213"/>
      <c r="F31" s="213"/>
      <c r="G31" s="213">
        <v>850</v>
      </c>
      <c r="H31" s="34"/>
    </row>
    <row r="32" spans="1:8" ht="12.75">
      <c r="A32">
        <v>312089</v>
      </c>
      <c r="B32" s="212" t="s">
        <v>17</v>
      </c>
      <c r="C32" s="22">
        <v>2846</v>
      </c>
      <c r="D32" s="211"/>
      <c r="E32" s="213"/>
      <c r="F32" s="213"/>
      <c r="G32" s="213">
        <v>370</v>
      </c>
      <c r="H32" s="34"/>
    </row>
    <row r="33" spans="1:8" ht="12.75">
      <c r="A33">
        <v>312090</v>
      </c>
      <c r="B33" s="212" t="s">
        <v>59</v>
      </c>
      <c r="C33" s="22">
        <v>1925</v>
      </c>
      <c r="D33" s="211"/>
      <c r="E33" s="213"/>
      <c r="F33" s="213"/>
      <c r="G33" s="213">
        <v>475</v>
      </c>
      <c r="H33" s="34"/>
    </row>
    <row r="34" spans="1:8" ht="12.75">
      <c r="A34">
        <v>312091</v>
      </c>
      <c r="B34" s="212" t="s">
        <v>329</v>
      </c>
      <c r="C34" s="22">
        <v>2692</v>
      </c>
      <c r="D34" s="211"/>
      <c r="E34" s="213"/>
      <c r="F34" s="213"/>
      <c r="G34" s="213">
        <v>176</v>
      </c>
      <c r="H34" s="34"/>
    </row>
    <row r="35" spans="1:8" ht="12.75">
      <c r="A35">
        <v>312061</v>
      </c>
      <c r="B35" s="212" t="s">
        <v>18</v>
      </c>
      <c r="C35" s="22">
        <v>5053</v>
      </c>
      <c r="D35" s="211"/>
      <c r="E35" s="213"/>
      <c r="F35" s="213"/>
      <c r="G35" s="213">
        <v>672</v>
      </c>
      <c r="H35" s="34"/>
    </row>
    <row r="36" spans="1:8" ht="12.75">
      <c r="A36">
        <v>312062</v>
      </c>
      <c r="B36" s="212" t="s">
        <v>19</v>
      </c>
      <c r="C36" s="22">
        <v>3891</v>
      </c>
      <c r="D36" s="211"/>
      <c r="E36" s="213"/>
      <c r="F36" s="213"/>
      <c r="G36" s="213">
        <v>350</v>
      </c>
      <c r="H36" s="34"/>
    </row>
    <row r="37" spans="1:8" ht="12.75">
      <c r="A37">
        <v>312120</v>
      </c>
      <c r="B37" s="212" t="s">
        <v>332</v>
      </c>
      <c r="C37" s="22">
        <v>3537</v>
      </c>
      <c r="D37" s="211"/>
      <c r="E37" s="213"/>
      <c r="F37" s="213"/>
      <c r="G37" s="213">
        <v>816</v>
      </c>
      <c r="H37" s="34"/>
    </row>
    <row r="38" spans="1:8" ht="25.5">
      <c r="A38">
        <v>312117</v>
      </c>
      <c r="B38" s="212" t="s">
        <v>20</v>
      </c>
      <c r="C38" s="22">
        <v>4050</v>
      </c>
      <c r="D38" s="211"/>
      <c r="E38" s="213"/>
      <c r="F38" s="213"/>
      <c r="G38" s="213">
        <v>390</v>
      </c>
      <c r="H38" s="34"/>
    </row>
    <row r="39" spans="1:8" ht="12.75">
      <c r="A39">
        <v>312118</v>
      </c>
      <c r="B39" s="212" t="s">
        <v>21</v>
      </c>
      <c r="C39" s="22">
        <v>2892</v>
      </c>
      <c r="D39" s="211"/>
      <c r="E39" s="213"/>
      <c r="F39" s="213"/>
      <c r="G39" s="213">
        <v>13</v>
      </c>
      <c r="H39" s="34"/>
    </row>
    <row r="40" spans="1:8" ht="12.75">
      <c r="A40">
        <v>312119</v>
      </c>
      <c r="B40" s="212" t="s">
        <v>22</v>
      </c>
      <c r="C40" s="22">
        <v>3478</v>
      </c>
      <c r="D40" s="211"/>
      <c r="E40" s="213"/>
      <c r="F40" s="213"/>
      <c r="G40" s="213">
        <v>402</v>
      </c>
      <c r="H40" s="34"/>
    </row>
    <row r="41" spans="2:8" s="18" customFormat="1" ht="13.5" thickBot="1">
      <c r="B41" s="214" t="s">
        <v>92</v>
      </c>
      <c r="C41" s="215">
        <f>SUM(C27:C40)</f>
        <v>54377</v>
      </c>
      <c r="D41" s="215">
        <f>SUM(D27:D40)</f>
        <v>1200</v>
      </c>
      <c r="E41" s="216">
        <f>SUM(E27:E40)</f>
        <v>0</v>
      </c>
      <c r="F41" s="216">
        <f>SUM(F27:F40)</f>
        <v>0</v>
      </c>
      <c r="G41" s="216">
        <f>SUM(G27:G40)</f>
        <v>6463</v>
      </c>
      <c r="H41" s="34"/>
    </row>
    <row r="42" spans="1:8" ht="12.75">
      <c r="A42">
        <v>315047</v>
      </c>
      <c r="B42" s="209" t="s">
        <v>23</v>
      </c>
      <c r="C42" s="210">
        <v>1942</v>
      </c>
      <c r="D42" s="211"/>
      <c r="E42" s="211"/>
      <c r="F42" s="211"/>
      <c r="G42" s="211">
        <v>240</v>
      </c>
      <c r="H42" s="34"/>
    </row>
    <row r="43" spans="1:8" ht="25.5">
      <c r="A43">
        <v>312040</v>
      </c>
      <c r="B43" s="212" t="s">
        <v>24</v>
      </c>
      <c r="C43" s="22">
        <v>2984</v>
      </c>
      <c r="D43" s="213"/>
      <c r="E43" s="213"/>
      <c r="F43" s="213"/>
      <c r="G43" s="213">
        <v>528</v>
      </c>
      <c r="H43" s="34"/>
    </row>
    <row r="44" spans="1:8" ht="25.5">
      <c r="A44">
        <v>312042</v>
      </c>
      <c r="B44" s="217" t="s">
        <v>25</v>
      </c>
      <c r="C44" s="22">
        <v>2640</v>
      </c>
      <c r="D44" s="213"/>
      <c r="E44" s="213"/>
      <c r="F44" s="213"/>
      <c r="G44" s="213">
        <v>258</v>
      </c>
      <c r="H44" s="34"/>
    </row>
    <row r="45" spans="1:8" ht="25.5">
      <c r="A45">
        <v>312005</v>
      </c>
      <c r="B45" s="212" t="s">
        <v>26</v>
      </c>
      <c r="C45" s="22">
        <v>2226</v>
      </c>
      <c r="D45" s="213"/>
      <c r="E45" s="213"/>
      <c r="F45" s="213"/>
      <c r="G45" s="213">
        <v>236</v>
      </c>
      <c r="H45" s="34"/>
    </row>
    <row r="46" spans="1:8" ht="12.75">
      <c r="A46">
        <v>312006</v>
      </c>
      <c r="B46" s="212" t="s">
        <v>326</v>
      </c>
      <c r="C46" s="22">
        <v>5761</v>
      </c>
      <c r="D46" s="213"/>
      <c r="E46" s="213"/>
      <c r="F46" s="213"/>
      <c r="G46" s="213">
        <v>185</v>
      </c>
      <c r="H46" s="34"/>
    </row>
    <row r="47" spans="1:8" ht="12.75">
      <c r="A47">
        <v>312007</v>
      </c>
      <c r="B47" s="212" t="s">
        <v>27</v>
      </c>
      <c r="C47" s="22">
        <v>7074</v>
      </c>
      <c r="D47" s="213"/>
      <c r="E47" s="213"/>
      <c r="F47" s="213"/>
      <c r="G47" s="213">
        <v>753</v>
      </c>
      <c r="H47" s="34"/>
    </row>
    <row r="48" spans="1:8" ht="12.75">
      <c r="A48">
        <v>312010</v>
      </c>
      <c r="B48" s="212" t="s">
        <v>28</v>
      </c>
      <c r="C48" s="22">
        <v>2131</v>
      </c>
      <c r="D48" s="213"/>
      <c r="E48" s="213"/>
      <c r="F48" s="213"/>
      <c r="G48" s="213">
        <v>212</v>
      </c>
      <c r="H48" s="34"/>
    </row>
    <row r="49" spans="1:8" ht="12.75">
      <c r="A49">
        <v>312092</v>
      </c>
      <c r="B49" s="212" t="s">
        <v>29</v>
      </c>
      <c r="C49" s="22">
        <v>2713</v>
      </c>
      <c r="D49" s="213"/>
      <c r="E49" s="213"/>
      <c r="F49" s="213"/>
      <c r="G49" s="213">
        <v>429</v>
      </c>
      <c r="H49" s="34"/>
    </row>
    <row r="50" spans="1:8" ht="12.75">
      <c r="A50">
        <v>312098</v>
      </c>
      <c r="B50" s="217" t="s">
        <v>30</v>
      </c>
      <c r="C50" s="22">
        <v>17491</v>
      </c>
      <c r="D50" s="213"/>
      <c r="E50" s="213"/>
      <c r="F50" s="213"/>
      <c r="G50" s="213">
        <v>1490</v>
      </c>
      <c r="H50" s="34"/>
    </row>
    <row r="51" spans="1:8" ht="25.5">
      <c r="A51">
        <v>312063</v>
      </c>
      <c r="B51" s="212" t="s">
        <v>31</v>
      </c>
      <c r="C51" s="22">
        <v>2722</v>
      </c>
      <c r="D51" s="213"/>
      <c r="E51" s="213"/>
      <c r="F51" s="213"/>
      <c r="G51" s="213">
        <v>248</v>
      </c>
      <c r="H51" s="34"/>
    </row>
    <row r="52" spans="1:8" ht="12.75">
      <c r="A52">
        <v>312067</v>
      </c>
      <c r="B52" s="212" t="s">
        <v>32</v>
      </c>
      <c r="C52" s="22">
        <v>8626</v>
      </c>
      <c r="D52" s="213">
        <v>800</v>
      </c>
      <c r="E52" s="213"/>
      <c r="F52" s="213"/>
      <c r="G52" s="213">
        <v>851</v>
      </c>
      <c r="H52" s="34"/>
    </row>
    <row r="53" spans="1:8" ht="12.75">
      <c r="A53">
        <v>312068</v>
      </c>
      <c r="B53" s="212" t="s">
        <v>57</v>
      </c>
      <c r="C53" s="22">
        <v>12732</v>
      </c>
      <c r="D53" s="213"/>
      <c r="E53" s="213"/>
      <c r="F53" s="213"/>
      <c r="G53" s="213">
        <v>1731</v>
      </c>
      <c r="H53" s="34"/>
    </row>
    <row r="54" spans="1:8" ht="25.5">
      <c r="A54">
        <v>312069</v>
      </c>
      <c r="B54" s="217" t="s">
        <v>33</v>
      </c>
      <c r="C54" s="22">
        <v>6350</v>
      </c>
      <c r="D54" s="213"/>
      <c r="E54" s="213"/>
      <c r="F54" s="213"/>
      <c r="G54" s="213">
        <v>519</v>
      </c>
      <c r="H54" s="34"/>
    </row>
    <row r="55" spans="1:8" ht="12.75">
      <c r="A55">
        <v>312121</v>
      </c>
      <c r="B55" s="212" t="s">
        <v>34</v>
      </c>
      <c r="C55" s="22">
        <v>6177</v>
      </c>
      <c r="D55" s="213"/>
      <c r="E55" s="213"/>
      <c r="F55" s="213"/>
      <c r="G55" s="213">
        <v>453</v>
      </c>
      <c r="H55" s="34"/>
    </row>
    <row r="56" spans="1:8" ht="25.5">
      <c r="A56">
        <v>315133</v>
      </c>
      <c r="B56" s="212" t="s">
        <v>35</v>
      </c>
      <c r="C56" s="22">
        <v>7890</v>
      </c>
      <c r="D56" s="213"/>
      <c r="E56" s="213"/>
      <c r="F56" s="213"/>
      <c r="G56" s="213">
        <v>480</v>
      </c>
      <c r="H56" s="34"/>
    </row>
    <row r="57" spans="1:8" ht="25.5">
      <c r="A57">
        <v>312128</v>
      </c>
      <c r="B57" s="218" t="s">
        <v>36</v>
      </c>
      <c r="C57" s="22">
        <v>10388</v>
      </c>
      <c r="D57" s="213"/>
      <c r="E57" s="213"/>
      <c r="F57" s="213"/>
      <c r="G57" s="213">
        <v>524</v>
      </c>
      <c r="H57" s="34"/>
    </row>
    <row r="58" spans="1:8" ht="25.5">
      <c r="A58">
        <v>312129</v>
      </c>
      <c r="B58" s="217" t="s">
        <v>37</v>
      </c>
      <c r="C58" s="22">
        <v>2037</v>
      </c>
      <c r="D58" s="213"/>
      <c r="E58" s="213"/>
      <c r="F58" s="213"/>
      <c r="G58" s="213">
        <v>83</v>
      </c>
      <c r="H58" s="34"/>
    </row>
    <row r="59" spans="2:8" s="18" customFormat="1" ht="13.5" thickBot="1">
      <c r="B59" s="214" t="s">
        <v>93</v>
      </c>
      <c r="C59" s="215">
        <f>SUM(C42:C58)</f>
        <v>101884</v>
      </c>
      <c r="D59" s="215">
        <f>SUM(D42:D58)</f>
        <v>800</v>
      </c>
      <c r="E59" s="216">
        <f>SUM(E42:E58)</f>
        <v>0</v>
      </c>
      <c r="F59" s="216">
        <f>SUM(F42:F58)</f>
        <v>0</v>
      </c>
      <c r="G59" s="216">
        <f>SUM(G42:G58)</f>
        <v>9220</v>
      </c>
      <c r="H59" s="34"/>
    </row>
    <row r="60" spans="2:8" s="18" customFormat="1" ht="12.75">
      <c r="B60" s="197"/>
      <c r="C60" s="198"/>
      <c r="D60" s="199" t="s">
        <v>76</v>
      </c>
      <c r="E60" s="200"/>
      <c r="F60" s="198" t="s">
        <v>77</v>
      </c>
      <c r="G60" s="198"/>
      <c r="H60" s="34"/>
    </row>
    <row r="61" spans="2:8" s="18" customFormat="1" ht="12.75">
      <c r="B61" s="201" t="s">
        <v>105</v>
      </c>
      <c r="C61" s="202" t="s">
        <v>78</v>
      </c>
      <c r="D61" s="202" t="s">
        <v>79</v>
      </c>
      <c r="E61" s="202" t="s">
        <v>80</v>
      </c>
      <c r="F61" s="202" t="s">
        <v>81</v>
      </c>
      <c r="G61" s="202" t="s">
        <v>82</v>
      </c>
      <c r="H61" s="34"/>
    </row>
    <row r="62" spans="2:8" s="18" customFormat="1" ht="12.75">
      <c r="B62" s="201" t="s">
        <v>324</v>
      </c>
      <c r="C62" s="202" t="s">
        <v>83</v>
      </c>
      <c r="D62" s="202" t="s">
        <v>84</v>
      </c>
      <c r="E62" s="202" t="s">
        <v>85</v>
      </c>
      <c r="F62" s="202" t="s">
        <v>86</v>
      </c>
      <c r="G62" s="202" t="s">
        <v>87</v>
      </c>
      <c r="H62" s="34"/>
    </row>
    <row r="63" spans="2:8" s="18" customFormat="1" ht="13.5" thickBot="1">
      <c r="B63" s="203"/>
      <c r="C63" s="204"/>
      <c r="D63" s="204" t="s">
        <v>88</v>
      </c>
      <c r="E63" s="204" t="s">
        <v>89</v>
      </c>
      <c r="F63" s="204"/>
      <c r="G63" s="204"/>
      <c r="H63" s="34"/>
    </row>
    <row r="64" spans="1:8" ht="12.75">
      <c r="A64">
        <v>312039</v>
      </c>
      <c r="B64" s="209" t="s">
        <v>38</v>
      </c>
      <c r="C64" s="210">
        <v>4725</v>
      </c>
      <c r="D64" s="211">
        <v>1200</v>
      </c>
      <c r="E64" s="211"/>
      <c r="F64" s="211"/>
      <c r="G64" s="211">
        <v>295</v>
      </c>
      <c r="H64" s="34"/>
    </row>
    <row r="65" spans="1:8" ht="12.75">
      <c r="A65">
        <v>312037</v>
      </c>
      <c r="B65" s="212" t="s">
        <v>39</v>
      </c>
      <c r="C65" s="22">
        <v>8004</v>
      </c>
      <c r="D65" s="213"/>
      <c r="E65" s="213"/>
      <c r="F65" s="213"/>
      <c r="G65" s="213">
        <v>971</v>
      </c>
      <c r="H65" s="34"/>
    </row>
    <row r="66" spans="1:8" ht="25.5">
      <c r="A66">
        <v>315048</v>
      </c>
      <c r="B66" s="212" t="s">
        <v>94</v>
      </c>
      <c r="C66" s="22">
        <v>10220</v>
      </c>
      <c r="D66" s="213"/>
      <c r="E66" s="213"/>
      <c r="F66" s="213"/>
      <c r="G66" s="213">
        <v>845</v>
      </c>
      <c r="H66" s="34"/>
    </row>
    <row r="67" spans="1:8" ht="12.75">
      <c r="A67">
        <v>312015</v>
      </c>
      <c r="B67" s="212" t="s">
        <v>40</v>
      </c>
      <c r="C67" s="22">
        <v>12481</v>
      </c>
      <c r="D67" s="213"/>
      <c r="E67" s="213"/>
      <c r="F67" s="213"/>
      <c r="G67" s="213">
        <v>760</v>
      </c>
      <c r="H67" s="34"/>
    </row>
    <row r="68" spans="1:8" ht="12.75">
      <c r="A68">
        <v>312143</v>
      </c>
      <c r="B68" s="212" t="s">
        <v>327</v>
      </c>
      <c r="C68" s="22">
        <v>4522</v>
      </c>
      <c r="D68" s="213"/>
      <c r="E68" s="213"/>
      <c r="F68" s="213"/>
      <c r="G68" s="213">
        <v>393</v>
      </c>
      <c r="H68" s="34"/>
    </row>
    <row r="69" spans="1:8" ht="12.75">
      <c r="A69">
        <v>312013</v>
      </c>
      <c r="B69" s="217" t="s">
        <v>41</v>
      </c>
      <c r="C69" s="22">
        <v>11245</v>
      </c>
      <c r="D69" s="213"/>
      <c r="E69" s="213"/>
      <c r="F69" s="213"/>
      <c r="G69" s="213">
        <v>1740</v>
      </c>
      <c r="H69" s="34"/>
    </row>
    <row r="70" spans="1:8" ht="12.75">
      <c r="A70">
        <v>312014</v>
      </c>
      <c r="B70" s="212" t="s">
        <v>325</v>
      </c>
      <c r="C70" s="22">
        <v>5463</v>
      </c>
      <c r="D70" s="213"/>
      <c r="E70" s="213"/>
      <c r="F70" s="213"/>
      <c r="G70" s="213">
        <v>330</v>
      </c>
      <c r="H70" s="34"/>
    </row>
    <row r="71" spans="1:8" ht="12.75">
      <c r="A71">
        <v>312012</v>
      </c>
      <c r="B71" s="212" t="s">
        <v>42</v>
      </c>
      <c r="C71" s="22">
        <v>7503</v>
      </c>
      <c r="D71" s="213"/>
      <c r="E71" s="213"/>
      <c r="F71" s="213"/>
      <c r="G71" s="213">
        <v>773</v>
      </c>
      <c r="H71" s="34"/>
    </row>
    <row r="72" spans="1:8" ht="12.75">
      <c r="A72">
        <v>312096</v>
      </c>
      <c r="B72" s="212" t="s">
        <v>58</v>
      </c>
      <c r="C72" s="22">
        <v>11460</v>
      </c>
      <c r="D72" s="213"/>
      <c r="E72" s="213"/>
      <c r="F72" s="213"/>
      <c r="G72" s="213">
        <v>948</v>
      </c>
      <c r="H72" s="34"/>
    </row>
    <row r="73" spans="1:8" ht="12.75">
      <c r="A73">
        <v>312095</v>
      </c>
      <c r="B73" s="212" t="s">
        <v>60</v>
      </c>
      <c r="C73" s="22">
        <v>6038</v>
      </c>
      <c r="D73" s="213"/>
      <c r="E73" s="213"/>
      <c r="F73" s="213"/>
      <c r="G73" s="213">
        <v>522</v>
      </c>
      <c r="H73" s="34"/>
    </row>
    <row r="74" spans="1:8" ht="12.75">
      <c r="A74">
        <v>312064</v>
      </c>
      <c r="B74" s="212" t="s">
        <v>56</v>
      </c>
      <c r="C74" s="22">
        <v>6681</v>
      </c>
      <c r="D74" s="213"/>
      <c r="E74" s="213"/>
      <c r="F74" s="213"/>
      <c r="G74" s="213">
        <v>511</v>
      </c>
      <c r="H74" s="34"/>
    </row>
    <row r="75" spans="1:8" ht="12.75">
      <c r="A75">
        <v>312146</v>
      </c>
      <c r="B75" s="212" t="s">
        <v>43</v>
      </c>
      <c r="C75" s="22">
        <v>7495</v>
      </c>
      <c r="D75" s="213"/>
      <c r="E75" s="213"/>
      <c r="F75" s="213"/>
      <c r="G75" s="213">
        <v>661</v>
      </c>
      <c r="H75" s="34"/>
    </row>
    <row r="76" spans="1:8" ht="12.75">
      <c r="A76">
        <v>312147</v>
      </c>
      <c r="B76" s="212" t="s">
        <v>55</v>
      </c>
      <c r="C76" s="22">
        <v>5803</v>
      </c>
      <c r="D76" s="213"/>
      <c r="E76" s="213"/>
      <c r="F76" s="213"/>
      <c r="G76" s="213">
        <v>619</v>
      </c>
      <c r="H76" s="34"/>
    </row>
    <row r="77" spans="1:8" ht="12.75">
      <c r="A77">
        <v>312123</v>
      </c>
      <c r="B77" s="212" t="s">
        <v>331</v>
      </c>
      <c r="C77" s="22">
        <v>7861</v>
      </c>
      <c r="D77" s="213"/>
      <c r="E77" s="213"/>
      <c r="F77" s="213"/>
      <c r="G77" s="213">
        <v>675</v>
      </c>
      <c r="H77" s="34"/>
    </row>
    <row r="78" spans="1:8" ht="12.75">
      <c r="A78">
        <v>312125</v>
      </c>
      <c r="B78" s="212" t="s">
        <v>330</v>
      </c>
      <c r="C78" s="22">
        <v>6599</v>
      </c>
      <c r="D78" s="213"/>
      <c r="E78" s="213"/>
      <c r="F78" s="213"/>
      <c r="G78" s="213">
        <v>417</v>
      </c>
      <c r="H78" s="34"/>
    </row>
    <row r="79" spans="1:8" ht="12.75">
      <c r="A79">
        <v>312127</v>
      </c>
      <c r="B79" s="212" t="s">
        <v>44</v>
      </c>
      <c r="C79" s="22">
        <v>4650</v>
      </c>
      <c r="D79" s="213"/>
      <c r="E79" s="213"/>
      <c r="F79" s="213"/>
      <c r="G79" s="213">
        <v>416</v>
      </c>
      <c r="H79" s="34"/>
    </row>
    <row r="80" spans="2:8" s="18" customFormat="1" ht="13.5" thickBot="1">
      <c r="B80" s="214" t="s">
        <v>95</v>
      </c>
      <c r="C80" s="215">
        <f>SUM(C64:C79)</f>
        <v>120750</v>
      </c>
      <c r="D80" s="215">
        <f>SUM(D64:D79)</f>
        <v>1200</v>
      </c>
      <c r="E80" s="216">
        <f>SUM(E64:E79)</f>
        <v>0</v>
      </c>
      <c r="F80" s="216">
        <f>SUM(F64:F79)</f>
        <v>0</v>
      </c>
      <c r="G80" s="216">
        <f>SUM(G64:G79)</f>
        <v>10876</v>
      </c>
      <c r="H80" s="34"/>
    </row>
    <row r="81" spans="1:8" ht="12.75">
      <c r="A81">
        <v>312093</v>
      </c>
      <c r="B81" s="219" t="s">
        <v>45</v>
      </c>
      <c r="C81" s="220">
        <v>3423</v>
      </c>
      <c r="D81" s="221"/>
      <c r="E81" s="221"/>
      <c r="F81" s="221"/>
      <c r="G81" s="221">
        <v>177</v>
      </c>
      <c r="H81" s="34"/>
    </row>
    <row r="82" spans="2:8" s="18" customFormat="1" ht="13.5" thickBot="1">
      <c r="B82" s="214" t="s">
        <v>96</v>
      </c>
      <c r="C82" s="215">
        <f>SUM(C81)</f>
        <v>3423</v>
      </c>
      <c r="D82" s="215">
        <f>SUM(D81)</f>
        <v>0</v>
      </c>
      <c r="E82" s="216">
        <f>SUM(E81)</f>
        <v>0</v>
      </c>
      <c r="F82" s="216">
        <f>SUM(F81)</f>
        <v>0</v>
      </c>
      <c r="G82" s="216">
        <f>SUM(G81)</f>
        <v>177</v>
      </c>
      <c r="H82" s="34"/>
    </row>
    <row r="83" spans="1:8" ht="12.75">
      <c r="A83">
        <v>314102</v>
      </c>
      <c r="B83" s="222" t="s">
        <v>46</v>
      </c>
      <c r="C83" s="22">
        <v>1729</v>
      </c>
      <c r="D83" s="213"/>
      <c r="E83" s="213"/>
      <c r="F83" s="22">
        <v>115</v>
      </c>
      <c r="G83" s="213">
        <v>0</v>
      </c>
      <c r="H83" s="223" t="s">
        <v>97</v>
      </c>
    </row>
    <row r="84" spans="2:8" ht="13.5" thickBot="1">
      <c r="B84" s="214" t="s">
        <v>98</v>
      </c>
      <c r="C84" s="215">
        <f>SUM(C83)</f>
        <v>1729</v>
      </c>
      <c r="D84" s="215">
        <f>SUM(D83)</f>
        <v>0</v>
      </c>
      <c r="E84" s="216">
        <f>SUM(E83)</f>
        <v>0</v>
      </c>
      <c r="F84" s="216">
        <f>SUM(F83)</f>
        <v>115</v>
      </c>
      <c r="G84" s="216">
        <f>SUM(G83)</f>
        <v>0</v>
      </c>
      <c r="H84" s="34"/>
    </row>
    <row r="85" spans="1:8" ht="12.75">
      <c r="A85">
        <v>314044</v>
      </c>
      <c r="B85" s="224" t="s">
        <v>47</v>
      </c>
      <c r="C85" s="210">
        <v>532</v>
      </c>
      <c r="D85" s="211"/>
      <c r="E85" s="211"/>
      <c r="F85" s="211"/>
      <c r="G85" s="211">
        <v>18</v>
      </c>
      <c r="H85" s="34"/>
    </row>
    <row r="86" spans="1:8" ht="12.75">
      <c r="A86">
        <v>314024</v>
      </c>
      <c r="B86" s="222" t="s">
        <v>48</v>
      </c>
      <c r="C86" s="210">
        <v>708</v>
      </c>
      <c r="D86" s="211"/>
      <c r="E86" s="211"/>
      <c r="F86" s="211"/>
      <c r="G86" s="211">
        <v>31</v>
      </c>
      <c r="H86" s="34"/>
    </row>
    <row r="87" spans="1:8" ht="12.75">
      <c r="A87">
        <v>314100</v>
      </c>
      <c r="B87" s="222" t="s">
        <v>49</v>
      </c>
      <c r="C87" s="210">
        <v>484</v>
      </c>
      <c r="D87" s="211"/>
      <c r="E87" s="211"/>
      <c r="F87" s="211"/>
      <c r="G87" s="211">
        <v>0</v>
      </c>
      <c r="H87" s="34"/>
    </row>
    <row r="88" spans="1:8" ht="12.75">
      <c r="A88">
        <v>314072</v>
      </c>
      <c r="B88" s="222" t="s">
        <v>50</v>
      </c>
      <c r="C88" s="210">
        <v>1137</v>
      </c>
      <c r="D88" s="211"/>
      <c r="E88" s="211"/>
      <c r="F88" s="211"/>
      <c r="G88" s="211">
        <v>0</v>
      </c>
      <c r="H88" s="34"/>
    </row>
    <row r="89" spans="1:8" ht="12.75">
      <c r="A89">
        <v>314130</v>
      </c>
      <c r="B89" s="222" t="s">
        <v>51</v>
      </c>
      <c r="C89" s="210">
        <v>1160</v>
      </c>
      <c r="D89" s="211"/>
      <c r="E89" s="211"/>
      <c r="F89" s="211"/>
      <c r="G89" s="211">
        <v>0</v>
      </c>
      <c r="H89" s="34"/>
    </row>
    <row r="90" spans="2:8" s="18" customFormat="1" ht="13.5" thickBot="1">
      <c r="B90" s="214" t="s">
        <v>99</v>
      </c>
      <c r="C90" s="215">
        <f>SUM(C85:C89)</f>
        <v>4021</v>
      </c>
      <c r="D90" s="215">
        <f>SUM(D85:D89)</f>
        <v>0</v>
      </c>
      <c r="E90" s="216">
        <f>SUM(E85:E89)</f>
        <v>0</v>
      </c>
      <c r="F90" s="216">
        <f>SUM(F85:F89)</f>
        <v>0</v>
      </c>
      <c r="G90" s="216">
        <f>SUM(G85:G89)</f>
        <v>49</v>
      </c>
      <c r="H90" s="34"/>
    </row>
    <row r="91" spans="1:8" ht="12.75">
      <c r="A91">
        <v>314021</v>
      </c>
      <c r="B91" s="225" t="s">
        <v>328</v>
      </c>
      <c r="C91" s="210">
        <v>3731</v>
      </c>
      <c r="D91" s="211"/>
      <c r="E91" s="211"/>
      <c r="F91" s="211"/>
      <c r="G91" s="211">
        <v>313</v>
      </c>
      <c r="H91" s="34"/>
    </row>
    <row r="92" spans="2:8" s="18" customFormat="1" ht="13.5" thickBot="1">
      <c r="B92" s="214" t="s">
        <v>100</v>
      </c>
      <c r="C92" s="215">
        <f>SUM(C91:C91)</f>
        <v>3731</v>
      </c>
      <c r="D92" s="215">
        <f>SUM(D91:D91)</f>
        <v>0</v>
      </c>
      <c r="E92" s="216">
        <f>SUM(E91:E91)</f>
        <v>0</v>
      </c>
      <c r="F92" s="216">
        <f>SUM(F91:F91)</f>
        <v>0</v>
      </c>
      <c r="G92" s="216">
        <f>SUM(G91:G91)</f>
        <v>313</v>
      </c>
      <c r="H92" s="34"/>
    </row>
    <row r="93" spans="1:8" ht="12.75">
      <c r="A93">
        <v>314020</v>
      </c>
      <c r="B93" s="224" t="s">
        <v>52</v>
      </c>
      <c r="C93" s="210">
        <v>0</v>
      </c>
      <c r="D93" s="211">
        <v>0</v>
      </c>
      <c r="E93" s="211">
        <v>0</v>
      </c>
      <c r="F93" s="211">
        <v>0</v>
      </c>
      <c r="G93" s="211">
        <v>0</v>
      </c>
      <c r="H93" s="34"/>
    </row>
    <row r="94" spans="1:8" ht="12.75">
      <c r="A94">
        <v>314073</v>
      </c>
      <c r="B94" s="222" t="s">
        <v>53</v>
      </c>
      <c r="C94" s="22">
        <v>0</v>
      </c>
      <c r="D94" s="213">
        <v>0</v>
      </c>
      <c r="E94" s="213">
        <v>0</v>
      </c>
      <c r="F94" s="213">
        <v>0</v>
      </c>
      <c r="G94" s="213">
        <v>0</v>
      </c>
      <c r="H94" s="34"/>
    </row>
    <row r="95" spans="2:8" s="18" customFormat="1" ht="13.5" thickBot="1">
      <c r="B95" s="214" t="s">
        <v>101</v>
      </c>
      <c r="C95" s="215">
        <f>SUM(C93:C94)</f>
        <v>0</v>
      </c>
      <c r="D95" s="215">
        <f>SUM(D93:D94)</f>
        <v>0</v>
      </c>
      <c r="E95" s="216">
        <f>SUM(E93:E94)</f>
        <v>0</v>
      </c>
      <c r="F95" s="216">
        <f>SUM(F93:F94)</f>
        <v>0</v>
      </c>
      <c r="G95" s="216">
        <f>SUM(G93:G94)</f>
        <v>0</v>
      </c>
      <c r="H95" s="34"/>
    </row>
    <row r="96" spans="1:8" ht="12.75">
      <c r="A96">
        <v>323049</v>
      </c>
      <c r="B96" s="209" t="s">
        <v>54</v>
      </c>
      <c r="C96" s="210">
        <v>0</v>
      </c>
      <c r="D96" s="211">
        <v>0</v>
      </c>
      <c r="E96" s="211">
        <v>0</v>
      </c>
      <c r="F96" s="211">
        <v>0</v>
      </c>
      <c r="G96" s="211">
        <v>0</v>
      </c>
      <c r="H96" s="195"/>
    </row>
    <row r="97" spans="1:8" ht="12.75">
      <c r="A97">
        <v>323105</v>
      </c>
      <c r="B97" s="212" t="s">
        <v>309</v>
      </c>
      <c r="C97" s="22">
        <v>0</v>
      </c>
      <c r="D97" s="213">
        <v>0</v>
      </c>
      <c r="E97" s="213">
        <v>0</v>
      </c>
      <c r="F97" s="213">
        <v>0</v>
      </c>
      <c r="G97" s="213">
        <v>0</v>
      </c>
      <c r="H97" s="195"/>
    </row>
    <row r="98" spans="1:8" ht="12.75" customHeight="1">
      <c r="A98">
        <v>323134</v>
      </c>
      <c r="B98" s="212" t="s">
        <v>310</v>
      </c>
      <c r="C98" s="22">
        <v>0</v>
      </c>
      <c r="D98" s="213">
        <v>0</v>
      </c>
      <c r="E98" s="213">
        <v>0</v>
      </c>
      <c r="F98" s="213">
        <v>0</v>
      </c>
      <c r="G98" s="213">
        <v>0</v>
      </c>
      <c r="H98" s="195"/>
    </row>
    <row r="99" spans="2:8" s="18" customFormat="1" ht="13.5" thickBot="1">
      <c r="B99" s="214" t="s">
        <v>102</v>
      </c>
      <c r="C99" s="215">
        <f>SUM(C96:C98)</f>
        <v>0</v>
      </c>
      <c r="D99" s="215">
        <f>SUM(D96:D98)</f>
        <v>0</v>
      </c>
      <c r="E99" s="216">
        <f>SUM(E96:E98)</f>
        <v>0</v>
      </c>
      <c r="F99" s="216">
        <f>SUM(F96:F98)</f>
        <v>0</v>
      </c>
      <c r="G99" s="216">
        <f>SUM(G96:G98)</f>
        <v>0</v>
      </c>
      <c r="H99" s="34"/>
    </row>
    <row r="100" spans="2:8" ht="12.75">
      <c r="B100" s="225" t="s">
        <v>514</v>
      </c>
      <c r="C100" s="210">
        <v>4893</v>
      </c>
      <c r="D100" s="211"/>
      <c r="E100" s="211"/>
      <c r="F100" s="211"/>
      <c r="G100" s="211">
        <v>0</v>
      </c>
      <c r="H100" s="34"/>
    </row>
    <row r="101" spans="2:8" ht="12.75">
      <c r="B101" s="226" t="s">
        <v>15</v>
      </c>
      <c r="C101" s="227"/>
      <c r="D101" s="228"/>
      <c r="E101" s="228"/>
      <c r="F101" s="229">
        <v>25.2</v>
      </c>
      <c r="G101" s="228"/>
      <c r="H101" s="34" t="s">
        <v>515</v>
      </c>
    </row>
    <row r="102" spans="2:8" ht="25.5">
      <c r="B102" s="212" t="s">
        <v>26</v>
      </c>
      <c r="C102" s="230"/>
      <c r="D102" s="231"/>
      <c r="E102" s="231"/>
      <c r="F102" s="232">
        <v>37.8</v>
      </c>
      <c r="G102" s="231"/>
      <c r="H102" s="34" t="s">
        <v>515</v>
      </c>
    </row>
    <row r="103" spans="2:8" ht="12.75">
      <c r="B103" s="222" t="s">
        <v>34</v>
      </c>
      <c r="C103" s="210"/>
      <c r="D103" s="211"/>
      <c r="E103" s="211"/>
      <c r="F103" s="233">
        <v>25.2</v>
      </c>
      <c r="G103" s="211"/>
      <c r="H103" s="34" t="s">
        <v>515</v>
      </c>
    </row>
    <row r="104" spans="2:8" ht="12.75">
      <c r="B104" s="226" t="s">
        <v>39</v>
      </c>
      <c r="C104" s="227"/>
      <c r="D104" s="228"/>
      <c r="E104" s="228"/>
      <c r="F104" s="229">
        <v>25.2</v>
      </c>
      <c r="G104" s="228"/>
      <c r="H104" s="34" t="s">
        <v>515</v>
      </c>
    </row>
    <row r="105" spans="1:8" s="18" customFormat="1" ht="13.5" thickBot="1">
      <c r="A105">
        <v>329148</v>
      </c>
      <c r="B105" s="214" t="s">
        <v>434</v>
      </c>
      <c r="C105" s="215">
        <f>SUM(C100)</f>
        <v>4893</v>
      </c>
      <c r="D105" s="215">
        <f>SUM(D100:D104)</f>
        <v>0</v>
      </c>
      <c r="E105" s="215">
        <f>SUM(E100:E104)</f>
        <v>0</v>
      </c>
      <c r="F105" s="234">
        <f>SUM(F100:F104)</f>
        <v>113.4</v>
      </c>
      <c r="G105" s="215">
        <f>SUM(G100:G104)</f>
        <v>0</v>
      </c>
      <c r="H105" s="34"/>
    </row>
    <row r="106" spans="1:8" ht="12.75">
      <c r="A106">
        <v>342054</v>
      </c>
      <c r="B106" s="209" t="s">
        <v>311</v>
      </c>
      <c r="C106" s="235">
        <v>244</v>
      </c>
      <c r="D106" s="211"/>
      <c r="E106" s="211"/>
      <c r="F106" s="211"/>
      <c r="G106" s="211">
        <v>18</v>
      </c>
      <c r="H106" s="34" t="s">
        <v>269</v>
      </c>
    </row>
    <row r="107" spans="1:8" ht="14.25" customHeight="1">
      <c r="A107">
        <v>342056</v>
      </c>
      <c r="B107" s="212" t="s">
        <v>312</v>
      </c>
      <c r="C107" s="235">
        <v>804</v>
      </c>
      <c r="D107" s="213"/>
      <c r="E107" s="213"/>
      <c r="F107" s="213"/>
      <c r="G107" s="213">
        <v>0</v>
      </c>
      <c r="H107" s="195"/>
    </row>
    <row r="108" spans="1:8" ht="14.25" customHeight="1">
      <c r="A108">
        <v>342027</v>
      </c>
      <c r="B108" s="212" t="s">
        <v>313</v>
      </c>
      <c r="C108" s="235">
        <v>1099</v>
      </c>
      <c r="D108" s="213"/>
      <c r="E108" s="213"/>
      <c r="F108" s="213"/>
      <c r="G108" s="213">
        <v>29</v>
      </c>
      <c r="H108" s="195"/>
    </row>
    <row r="109" spans="1:8" ht="12.75">
      <c r="A109">
        <v>342076</v>
      </c>
      <c r="B109" s="212" t="s">
        <v>314</v>
      </c>
      <c r="C109" s="235">
        <v>947</v>
      </c>
      <c r="D109" s="213"/>
      <c r="E109" s="213"/>
      <c r="F109" s="22"/>
      <c r="G109" s="213">
        <v>114</v>
      </c>
      <c r="H109" s="195"/>
    </row>
    <row r="110" spans="1:8" ht="12.75">
      <c r="A110">
        <v>342140</v>
      </c>
      <c r="B110" s="212" t="s">
        <v>516</v>
      </c>
      <c r="C110" s="235">
        <v>452</v>
      </c>
      <c r="D110" s="213"/>
      <c r="E110" s="213"/>
      <c r="F110" s="213"/>
      <c r="G110" s="213">
        <v>0</v>
      </c>
      <c r="H110" s="195"/>
    </row>
    <row r="111" spans="2:8" s="18" customFormat="1" ht="13.5" thickBot="1">
      <c r="B111" s="214" t="s">
        <v>103</v>
      </c>
      <c r="C111" s="215">
        <f>SUM(C106:C110)</f>
        <v>3546</v>
      </c>
      <c r="D111" s="215">
        <f>SUM(D106:D110)</f>
        <v>0</v>
      </c>
      <c r="E111" s="216">
        <f>SUM(E106:E110)</f>
        <v>0</v>
      </c>
      <c r="F111" s="216">
        <f>SUM(F106:F110)</f>
        <v>0</v>
      </c>
      <c r="G111" s="216">
        <f>SUM(G106:G110)</f>
        <v>161</v>
      </c>
      <c r="H111" s="34"/>
    </row>
    <row r="112" spans="1:8" ht="12.75">
      <c r="A112">
        <v>432057</v>
      </c>
      <c r="B112" s="224" t="s">
        <v>315</v>
      </c>
      <c r="C112" s="210">
        <v>2978</v>
      </c>
      <c r="D112" s="211"/>
      <c r="E112" s="211"/>
      <c r="F112" s="211"/>
      <c r="G112" s="211">
        <v>91</v>
      </c>
      <c r="H112" s="34"/>
    </row>
    <row r="113" spans="1:8" ht="14.25" customHeight="1">
      <c r="A113">
        <v>432028</v>
      </c>
      <c r="B113" s="222" t="s">
        <v>316</v>
      </c>
      <c r="C113" s="22">
        <v>2099</v>
      </c>
      <c r="D113" s="213"/>
      <c r="E113" s="213"/>
      <c r="F113" s="213"/>
      <c r="G113" s="213">
        <v>80</v>
      </c>
      <c r="H113" s="34"/>
    </row>
    <row r="114" spans="1:8" ht="12.75">
      <c r="A114">
        <v>432109</v>
      </c>
      <c r="B114" s="222" t="s">
        <v>317</v>
      </c>
      <c r="C114" s="22">
        <v>3037</v>
      </c>
      <c r="D114" s="213"/>
      <c r="E114" s="213"/>
      <c r="F114" s="213"/>
      <c r="G114" s="213">
        <v>83</v>
      </c>
      <c r="H114" s="34"/>
    </row>
    <row r="115" spans="1:8" ht="12.75">
      <c r="A115">
        <v>432110</v>
      </c>
      <c r="B115" s="222" t="s">
        <v>318</v>
      </c>
      <c r="C115" s="22">
        <v>4393</v>
      </c>
      <c r="D115" s="213"/>
      <c r="E115" s="213"/>
      <c r="F115" s="213"/>
      <c r="G115" s="213">
        <v>158</v>
      </c>
      <c r="H115" s="34"/>
    </row>
    <row r="116" spans="1:8" ht="12.75">
      <c r="A116">
        <v>432080</v>
      </c>
      <c r="B116" s="222" t="s">
        <v>319</v>
      </c>
      <c r="C116" s="22">
        <v>3511</v>
      </c>
      <c r="D116" s="213"/>
      <c r="E116" s="213"/>
      <c r="F116" s="213"/>
      <c r="G116" s="213">
        <v>161</v>
      </c>
      <c r="H116" s="34"/>
    </row>
    <row r="117" spans="1:8" ht="12.75">
      <c r="A117">
        <v>432077</v>
      </c>
      <c r="B117" s="222" t="s">
        <v>320</v>
      </c>
      <c r="C117" s="22">
        <v>1091</v>
      </c>
      <c r="D117" s="213">
        <v>300</v>
      </c>
      <c r="E117" s="213"/>
      <c r="F117" s="213"/>
      <c r="G117" s="213">
        <v>15</v>
      </c>
      <c r="H117" s="34"/>
    </row>
    <row r="118" spans="1:8" ht="12.75">
      <c r="A118">
        <v>432078</v>
      </c>
      <c r="B118" s="222" t="s">
        <v>321</v>
      </c>
      <c r="C118" s="22">
        <v>1858</v>
      </c>
      <c r="D118" s="213"/>
      <c r="E118" s="213"/>
      <c r="F118" s="213"/>
      <c r="G118" s="213">
        <v>103</v>
      </c>
      <c r="H118" s="34"/>
    </row>
    <row r="119" spans="1:8" ht="12.75">
      <c r="A119">
        <v>432079</v>
      </c>
      <c r="B119" s="222" t="s">
        <v>322</v>
      </c>
      <c r="C119" s="22">
        <v>1015</v>
      </c>
      <c r="D119" s="213"/>
      <c r="E119" s="213"/>
      <c r="F119" s="213"/>
      <c r="G119" s="213">
        <v>15</v>
      </c>
      <c r="H119" s="34"/>
    </row>
    <row r="120" spans="1:8" ht="12.75">
      <c r="A120">
        <v>432142</v>
      </c>
      <c r="B120" s="222" t="s">
        <v>323</v>
      </c>
      <c r="C120" s="22">
        <v>1786</v>
      </c>
      <c r="D120" s="213"/>
      <c r="E120" s="213"/>
      <c r="F120" s="213"/>
      <c r="G120" s="213">
        <v>73</v>
      </c>
      <c r="H120" s="34"/>
    </row>
    <row r="121" spans="2:8" s="18" customFormat="1" ht="13.5" thickBot="1">
      <c r="B121" s="214" t="s">
        <v>104</v>
      </c>
      <c r="C121" s="215">
        <f>SUM(C112:C120)</f>
        <v>21768</v>
      </c>
      <c r="D121" s="215">
        <f>SUM(D112:D120)</f>
        <v>300</v>
      </c>
      <c r="E121" s="216">
        <f>SUM(E112:E120)</f>
        <v>0</v>
      </c>
      <c r="F121" s="216">
        <f>SUM(F112:F120)</f>
        <v>0</v>
      </c>
      <c r="G121" s="216">
        <f>SUM(G112:G120)</f>
        <v>779</v>
      </c>
      <c r="H121" s="34"/>
    </row>
    <row r="122" spans="2:8" ht="12.75" customHeight="1">
      <c r="B122" s="399"/>
      <c r="C122" s="400"/>
      <c r="D122" s="400"/>
      <c r="E122" s="400"/>
      <c r="F122" s="400"/>
      <c r="G122" s="400"/>
      <c r="H122" s="400"/>
    </row>
    <row r="123" spans="2:8" ht="12.75" customHeight="1">
      <c r="B123" s="184"/>
      <c r="C123" s="236"/>
      <c r="D123" s="236"/>
      <c r="E123" s="236"/>
      <c r="F123" s="236"/>
      <c r="G123" s="236"/>
      <c r="H123" s="236"/>
    </row>
    <row r="124" spans="2:8" s="18" customFormat="1" ht="12.75">
      <c r="B124" s="237" t="s">
        <v>517</v>
      </c>
      <c r="C124" s="86"/>
      <c r="D124" s="86"/>
      <c r="E124" s="86"/>
      <c r="F124" s="86"/>
      <c r="G124" s="86"/>
      <c r="H124" s="36"/>
    </row>
    <row r="125" spans="2:8" s="18" customFormat="1" ht="12.75">
      <c r="B125" s="237" t="s">
        <v>518</v>
      </c>
      <c r="C125" s="86"/>
      <c r="D125" s="86"/>
      <c r="E125" s="86"/>
      <c r="F125" s="86"/>
      <c r="G125" s="86"/>
      <c r="H125" s="36"/>
    </row>
    <row r="126" spans="2:8" s="18" customFormat="1" ht="12.75" customHeight="1">
      <c r="B126" s="238" t="s">
        <v>519</v>
      </c>
      <c r="C126" s="86"/>
      <c r="D126" s="86"/>
      <c r="E126" s="86"/>
      <c r="F126" s="86"/>
      <c r="G126" s="86"/>
      <c r="H126" s="36"/>
    </row>
    <row r="127" spans="2:8" s="18" customFormat="1" ht="12.75" customHeight="1" thickBot="1">
      <c r="B127" s="239"/>
      <c r="C127" s="86"/>
      <c r="D127" s="86"/>
      <c r="E127" s="86"/>
      <c r="F127" s="86"/>
      <c r="G127" s="86"/>
      <c r="H127" s="36"/>
    </row>
    <row r="128" spans="2:7" ht="12.75" customHeight="1">
      <c r="B128" s="197"/>
      <c r="C128" s="198"/>
      <c r="D128" s="199" t="s">
        <v>76</v>
      </c>
      <c r="E128" s="240"/>
      <c r="F128" s="198" t="s">
        <v>77</v>
      </c>
      <c r="G128" s="198"/>
    </row>
    <row r="129" spans="2:7" ht="12.75" customHeight="1">
      <c r="B129" s="241" t="s">
        <v>105</v>
      </c>
      <c r="C129" s="202" t="s">
        <v>106</v>
      </c>
      <c r="D129" s="202" t="s">
        <v>79</v>
      </c>
      <c r="E129" s="202" t="s">
        <v>80</v>
      </c>
      <c r="F129" s="202" t="s">
        <v>81</v>
      </c>
      <c r="G129" s="202" t="s">
        <v>82</v>
      </c>
    </row>
    <row r="130" spans="2:7" ht="12.75" customHeight="1">
      <c r="B130" s="241" t="s">
        <v>324</v>
      </c>
      <c r="C130" s="202" t="s">
        <v>83</v>
      </c>
      <c r="D130" s="202" t="s">
        <v>84</v>
      </c>
      <c r="E130" s="202" t="s">
        <v>85</v>
      </c>
      <c r="F130" s="202" t="s">
        <v>86</v>
      </c>
      <c r="G130" s="202" t="s">
        <v>87</v>
      </c>
    </row>
    <row r="131" spans="2:7" ht="12.75" customHeight="1" thickBot="1">
      <c r="B131" s="242"/>
      <c r="C131" s="204"/>
      <c r="D131" s="204" t="s">
        <v>88</v>
      </c>
      <c r="E131" s="204" t="s">
        <v>89</v>
      </c>
      <c r="F131" s="204"/>
      <c r="G131" s="204"/>
    </row>
    <row r="132" spans="2:7" ht="12.75" customHeight="1">
      <c r="B132" s="243"/>
      <c r="C132" s="211"/>
      <c r="D132" s="211"/>
      <c r="E132" s="211"/>
      <c r="F132" s="211"/>
      <c r="G132" s="211"/>
    </row>
    <row r="133" spans="2:7" ht="13.5" customHeight="1">
      <c r="B133" s="244" t="s">
        <v>107</v>
      </c>
      <c r="C133" s="245">
        <f>C135+C137+C145+C147</f>
        <v>108918</v>
      </c>
      <c r="D133" s="245">
        <f>D135+D137+D145+D147</f>
        <v>0</v>
      </c>
      <c r="E133" s="245">
        <f>E135+E137+E145+E147</f>
        <v>0</v>
      </c>
      <c r="F133" s="245">
        <f>F135+F137+F145+F147</f>
        <v>1930</v>
      </c>
      <c r="G133" s="245">
        <f>G135+G137+G145+G147</f>
        <v>4400</v>
      </c>
    </row>
    <row r="134" spans="2:7" ht="12.75" customHeight="1">
      <c r="B134" s="38" t="s">
        <v>108</v>
      </c>
      <c r="C134" s="213">
        <v>27607</v>
      </c>
      <c r="D134" s="213"/>
      <c r="E134" s="213">
        <v>0</v>
      </c>
      <c r="F134" s="213"/>
      <c r="G134" s="213">
        <v>1427</v>
      </c>
    </row>
    <row r="135" spans="2:7" ht="13.5" customHeight="1" thickBot="1">
      <c r="B135" s="246" t="s">
        <v>109</v>
      </c>
      <c r="C135" s="216">
        <f>SUM(C134)</f>
        <v>27607</v>
      </c>
      <c r="D135" s="216">
        <f>SUM(D134)</f>
        <v>0</v>
      </c>
      <c r="E135" s="216">
        <f>SUM(E134)</f>
        <v>0</v>
      </c>
      <c r="F135" s="216">
        <f>SUM(F134)</f>
        <v>0</v>
      </c>
      <c r="G135" s="216">
        <f>SUM(G134)</f>
        <v>1427</v>
      </c>
    </row>
    <row r="136" spans="2:7" ht="12.75" customHeight="1">
      <c r="B136" s="247" t="s">
        <v>110</v>
      </c>
      <c r="C136" s="211">
        <v>21260</v>
      </c>
      <c r="D136" s="211"/>
      <c r="E136" s="211">
        <v>0</v>
      </c>
      <c r="F136" s="211"/>
      <c r="G136" s="211">
        <v>0</v>
      </c>
    </row>
    <row r="137" spans="2:7" ht="13.5" customHeight="1" thickBot="1">
      <c r="B137" s="246" t="s">
        <v>111</v>
      </c>
      <c r="C137" s="216">
        <f>SUM(C136)</f>
        <v>21260</v>
      </c>
      <c r="D137" s="216">
        <f>SUM(D136)</f>
        <v>0</v>
      </c>
      <c r="E137" s="216">
        <f>SUM(E136)</f>
        <v>0</v>
      </c>
      <c r="F137" s="216">
        <f>SUM(F136)</f>
        <v>0</v>
      </c>
      <c r="G137" s="216">
        <f>SUM(G136)</f>
        <v>0</v>
      </c>
    </row>
    <row r="138" spans="2:7" ht="12.75" customHeight="1">
      <c r="B138" s="247" t="s">
        <v>435</v>
      </c>
      <c r="C138" s="211">
        <v>5003</v>
      </c>
      <c r="D138" s="211"/>
      <c r="E138" s="211">
        <v>0</v>
      </c>
      <c r="F138" s="211"/>
      <c r="G138" s="211">
        <v>0</v>
      </c>
    </row>
    <row r="139" spans="2:7" ht="12.75" customHeight="1">
      <c r="B139" s="38" t="s">
        <v>63</v>
      </c>
      <c r="C139" s="213">
        <v>7768</v>
      </c>
      <c r="D139" s="213"/>
      <c r="E139" s="213">
        <v>0</v>
      </c>
      <c r="F139" s="213"/>
      <c r="G139" s="213">
        <v>406</v>
      </c>
    </row>
    <row r="140" spans="2:7" ht="12.75" customHeight="1">
      <c r="B140" s="38" t="s">
        <v>112</v>
      </c>
      <c r="C140" s="213">
        <v>8434</v>
      </c>
      <c r="D140" s="213"/>
      <c r="E140" s="213">
        <v>0</v>
      </c>
      <c r="F140" s="213">
        <v>0</v>
      </c>
      <c r="G140" s="213">
        <v>965</v>
      </c>
    </row>
    <row r="141" spans="2:7" ht="12.75" customHeight="1">
      <c r="B141" s="38" t="s">
        <v>113</v>
      </c>
      <c r="C141" s="213">
        <v>4502</v>
      </c>
      <c r="D141" s="213"/>
      <c r="E141" s="213">
        <v>0</v>
      </c>
      <c r="F141" s="213">
        <v>0</v>
      </c>
      <c r="G141" s="213">
        <v>0</v>
      </c>
    </row>
    <row r="142" spans="2:7" ht="12.75" customHeight="1">
      <c r="B142" s="38" t="s">
        <v>114</v>
      </c>
      <c r="C142" s="22">
        <v>12236</v>
      </c>
      <c r="D142" s="22"/>
      <c r="E142" s="22">
        <v>0</v>
      </c>
      <c r="F142" s="22">
        <v>430</v>
      </c>
      <c r="G142" s="22">
        <f>424+408</f>
        <v>832</v>
      </c>
    </row>
    <row r="143" spans="2:7" ht="12.75" customHeight="1">
      <c r="B143" s="38" t="s">
        <v>115</v>
      </c>
      <c r="C143" s="22">
        <v>15251</v>
      </c>
      <c r="D143" s="22"/>
      <c r="E143" s="22">
        <v>0</v>
      </c>
      <c r="F143" s="22">
        <v>1500</v>
      </c>
      <c r="G143" s="22">
        <v>768</v>
      </c>
    </row>
    <row r="144" spans="2:7" ht="12.75" customHeight="1">
      <c r="B144" s="38" t="s">
        <v>116</v>
      </c>
      <c r="C144" s="213">
        <v>5147</v>
      </c>
      <c r="D144" s="213"/>
      <c r="E144" s="213">
        <v>0</v>
      </c>
      <c r="F144" s="213">
        <v>0</v>
      </c>
      <c r="G144" s="213">
        <v>0</v>
      </c>
    </row>
    <row r="145" spans="2:7" ht="13.5" customHeight="1" thickBot="1">
      <c r="B145" s="246" t="s">
        <v>117</v>
      </c>
      <c r="C145" s="216">
        <f>SUM(C138:C144)</f>
        <v>58341</v>
      </c>
      <c r="D145" s="216">
        <f>SUM(D138:D144)</f>
        <v>0</v>
      </c>
      <c r="E145" s="216">
        <f>SUM(E138:E144)</f>
        <v>0</v>
      </c>
      <c r="F145" s="216">
        <f>SUM(F138:F144)</f>
        <v>1930</v>
      </c>
      <c r="G145" s="216">
        <f>SUM(G138:G144)</f>
        <v>2971</v>
      </c>
    </row>
    <row r="146" spans="2:7" ht="12.75" customHeight="1">
      <c r="B146" s="247" t="s">
        <v>118</v>
      </c>
      <c r="C146" s="211">
        <v>1710</v>
      </c>
      <c r="D146" s="211">
        <v>0</v>
      </c>
      <c r="E146" s="211">
        <v>0</v>
      </c>
      <c r="F146" s="211">
        <v>0</v>
      </c>
      <c r="G146" s="211">
        <v>2</v>
      </c>
    </row>
    <row r="147" spans="2:7" ht="13.5" customHeight="1" thickBot="1">
      <c r="B147" s="246" t="s">
        <v>119</v>
      </c>
      <c r="C147" s="216">
        <f>SUM(C146)</f>
        <v>1710</v>
      </c>
      <c r="D147" s="216">
        <f>SUM(D146)</f>
        <v>0</v>
      </c>
      <c r="E147" s="216">
        <f>SUM(E146)</f>
        <v>0</v>
      </c>
      <c r="F147" s="216">
        <f>SUM(F146)</f>
        <v>0</v>
      </c>
      <c r="G147" s="216">
        <f>SUM(G146)</f>
        <v>2</v>
      </c>
    </row>
    <row r="148" spans="2:7" ht="12.75" customHeight="1">
      <c r="B148" s="248"/>
      <c r="C148" s="37"/>
      <c r="D148" s="37"/>
      <c r="E148" s="37"/>
      <c r="F148" s="37"/>
      <c r="G148" s="37"/>
    </row>
    <row r="149" spans="2:7" ht="12.75" customHeight="1" thickBot="1">
      <c r="B149" s="248"/>
      <c r="C149" s="37"/>
      <c r="D149" s="37"/>
      <c r="E149" s="37"/>
      <c r="F149" s="37"/>
      <c r="G149" s="37"/>
    </row>
    <row r="150" spans="2:7" ht="12.75" customHeight="1">
      <c r="B150" s="197"/>
      <c r="C150" s="198"/>
      <c r="D150" s="199" t="s">
        <v>76</v>
      </c>
      <c r="E150" s="240"/>
      <c r="F150" s="198" t="s">
        <v>77</v>
      </c>
      <c r="G150" s="198"/>
    </row>
    <row r="151" spans="2:7" ht="12.75" customHeight="1">
      <c r="B151" s="241" t="s">
        <v>105</v>
      </c>
      <c r="C151" s="202" t="s">
        <v>106</v>
      </c>
      <c r="D151" s="202" t="s">
        <v>79</v>
      </c>
      <c r="E151" s="202" t="s">
        <v>80</v>
      </c>
      <c r="F151" s="202" t="s">
        <v>81</v>
      </c>
      <c r="G151" s="202" t="s">
        <v>82</v>
      </c>
    </row>
    <row r="152" spans="2:7" ht="12.75" customHeight="1">
      <c r="B152" s="241" t="s">
        <v>324</v>
      </c>
      <c r="C152" s="202" t="s">
        <v>83</v>
      </c>
      <c r="D152" s="202" t="s">
        <v>84</v>
      </c>
      <c r="E152" s="202" t="s">
        <v>85</v>
      </c>
      <c r="F152" s="202" t="s">
        <v>86</v>
      </c>
      <c r="G152" s="202" t="s">
        <v>87</v>
      </c>
    </row>
    <row r="153" spans="2:7" ht="12.75" customHeight="1" thickBot="1">
      <c r="B153" s="242"/>
      <c r="C153" s="204"/>
      <c r="D153" s="204" t="s">
        <v>88</v>
      </c>
      <c r="E153" s="204" t="s">
        <v>89</v>
      </c>
      <c r="F153" s="204"/>
      <c r="G153" s="204"/>
    </row>
    <row r="154" spans="2:7" ht="12.75" customHeight="1">
      <c r="B154" s="243"/>
      <c r="C154" s="211"/>
      <c r="D154" s="211"/>
      <c r="E154" s="211"/>
      <c r="F154" s="211"/>
      <c r="G154" s="211"/>
    </row>
    <row r="155" spans="2:7" ht="13.5" customHeight="1">
      <c r="B155" s="249" t="s">
        <v>132</v>
      </c>
      <c r="C155" s="245">
        <f>C163+C166+C179+C181</f>
        <v>39034</v>
      </c>
      <c r="D155" s="245">
        <f>D163+D166+D179+D181</f>
        <v>600</v>
      </c>
      <c r="E155" s="245">
        <f>E163+E166+E179+E181</f>
        <v>0</v>
      </c>
      <c r="F155" s="245">
        <f>F163+F166+F179+F181</f>
        <v>0</v>
      </c>
      <c r="G155" s="245">
        <f>G163+G166+G179+G181</f>
        <v>8495</v>
      </c>
    </row>
    <row r="156" spans="2:7" ht="12.75" customHeight="1">
      <c r="B156" s="250" t="s">
        <v>133</v>
      </c>
      <c r="C156" s="22">
        <v>1061</v>
      </c>
      <c r="D156" s="38"/>
      <c r="E156" s="38"/>
      <c r="F156" s="251"/>
      <c r="G156" s="252">
        <v>0</v>
      </c>
    </row>
    <row r="157" spans="2:7" ht="12.75" customHeight="1">
      <c r="B157" s="250" t="s">
        <v>134</v>
      </c>
      <c r="C157" s="22">
        <v>1415</v>
      </c>
      <c r="D157" s="38"/>
      <c r="E157" s="38"/>
      <c r="F157" s="251"/>
      <c r="G157" s="253">
        <v>108</v>
      </c>
    </row>
    <row r="158" spans="2:7" ht="12.75" customHeight="1">
      <c r="B158" s="254" t="s">
        <v>135</v>
      </c>
      <c r="C158" s="255">
        <v>1415</v>
      </c>
      <c r="D158" s="256"/>
      <c r="E158" s="38"/>
      <c r="F158" s="251"/>
      <c r="G158" s="253">
        <v>486</v>
      </c>
    </row>
    <row r="159" spans="2:7" ht="12.75" customHeight="1">
      <c r="B159" s="254" t="s">
        <v>136</v>
      </c>
      <c r="C159" s="255">
        <v>1238</v>
      </c>
      <c r="D159" s="256"/>
      <c r="E159" s="38"/>
      <c r="F159" s="251"/>
      <c r="G159" s="253">
        <v>170</v>
      </c>
    </row>
    <row r="160" spans="2:7" ht="12.75" customHeight="1">
      <c r="B160" s="254" t="s">
        <v>137</v>
      </c>
      <c r="C160" s="255">
        <v>1592</v>
      </c>
      <c r="D160" s="256">
        <v>600</v>
      </c>
      <c r="E160" s="38"/>
      <c r="F160" s="251"/>
      <c r="G160" s="253">
        <v>125</v>
      </c>
    </row>
    <row r="161" spans="2:7" ht="12.75" customHeight="1">
      <c r="B161" s="250" t="s">
        <v>138</v>
      </c>
      <c r="C161" s="22">
        <v>1273</v>
      </c>
      <c r="D161" s="256"/>
      <c r="E161" s="38"/>
      <c r="F161" s="251"/>
      <c r="G161" s="253">
        <v>606</v>
      </c>
    </row>
    <row r="162" spans="2:7" ht="12.75" customHeight="1">
      <c r="B162" s="250" t="s">
        <v>139</v>
      </c>
      <c r="C162" s="22">
        <v>1768</v>
      </c>
      <c r="D162" s="256"/>
      <c r="E162" s="38"/>
      <c r="F162" s="251"/>
      <c r="G162" s="253">
        <v>252</v>
      </c>
    </row>
    <row r="163" spans="2:7" ht="13.5" customHeight="1" thickBot="1">
      <c r="B163" s="257" t="s">
        <v>469</v>
      </c>
      <c r="C163" s="215">
        <f>SUM(C156:C162)</f>
        <v>9762</v>
      </c>
      <c r="D163" s="215">
        <f>SUM(D156:D162)</f>
        <v>600</v>
      </c>
      <c r="E163" s="246">
        <v>0</v>
      </c>
      <c r="F163" s="258">
        <v>0</v>
      </c>
      <c r="G163" s="259">
        <f>SUM(G156:G162)</f>
        <v>1747</v>
      </c>
    </row>
    <row r="164" spans="2:7" ht="12.75" customHeight="1">
      <c r="B164" s="260" t="s">
        <v>140</v>
      </c>
      <c r="C164" s="210">
        <v>3493</v>
      </c>
      <c r="D164" s="247"/>
      <c r="E164" s="247"/>
      <c r="F164" s="261"/>
      <c r="G164" s="252">
        <v>1484</v>
      </c>
    </row>
    <row r="165" spans="2:7" ht="12.75" customHeight="1">
      <c r="B165" s="254" t="s">
        <v>141</v>
      </c>
      <c r="C165" s="255">
        <v>3087</v>
      </c>
      <c r="D165" s="256"/>
      <c r="E165" s="256"/>
      <c r="F165" s="262"/>
      <c r="G165" s="253">
        <v>618</v>
      </c>
    </row>
    <row r="166" spans="2:7" ht="13.5" customHeight="1" thickBot="1">
      <c r="B166" s="257" t="s">
        <v>469</v>
      </c>
      <c r="C166" s="215">
        <f>SUM(C164:C165)</f>
        <v>6580</v>
      </c>
      <c r="D166" s="215">
        <v>0</v>
      </c>
      <c r="E166" s="215">
        <v>0</v>
      </c>
      <c r="F166" s="263">
        <v>0</v>
      </c>
      <c r="G166" s="264">
        <f>SUM(G164:G165)</f>
        <v>2102</v>
      </c>
    </row>
    <row r="167" spans="2:7" ht="12.75" customHeight="1">
      <c r="B167" s="260" t="s">
        <v>520</v>
      </c>
      <c r="C167" s="210">
        <v>1007</v>
      </c>
      <c r="D167" s="247"/>
      <c r="E167" s="247"/>
      <c r="F167" s="261"/>
      <c r="G167" s="252">
        <v>192</v>
      </c>
    </row>
    <row r="168" spans="2:7" ht="12.75" customHeight="1">
      <c r="B168" s="250" t="s">
        <v>142</v>
      </c>
      <c r="C168" s="22">
        <v>1762</v>
      </c>
      <c r="D168" s="247"/>
      <c r="E168" s="247"/>
      <c r="F168" s="261"/>
      <c r="G168" s="253">
        <v>306</v>
      </c>
    </row>
    <row r="169" spans="2:7" ht="12.75" customHeight="1">
      <c r="B169" s="250" t="s">
        <v>62</v>
      </c>
      <c r="C169" s="22">
        <v>711</v>
      </c>
      <c r="D169" s="247"/>
      <c r="E169" s="247"/>
      <c r="F169" s="261"/>
      <c r="G169" s="265">
        <v>161</v>
      </c>
    </row>
    <row r="170" spans="2:7" ht="12.75" customHeight="1">
      <c r="B170" s="250" t="s">
        <v>521</v>
      </c>
      <c r="C170" s="22">
        <v>1036</v>
      </c>
      <c r="D170" s="247"/>
      <c r="E170" s="247"/>
      <c r="F170" s="261"/>
      <c r="G170" s="253">
        <v>166</v>
      </c>
    </row>
    <row r="171" spans="2:7" ht="12.75" customHeight="1">
      <c r="B171" s="250" t="s">
        <v>143</v>
      </c>
      <c r="C171" s="22">
        <v>1022</v>
      </c>
      <c r="D171" s="247"/>
      <c r="E171" s="247"/>
      <c r="F171" s="261"/>
      <c r="G171" s="253">
        <v>0</v>
      </c>
    </row>
    <row r="172" spans="2:7" ht="12.75" customHeight="1">
      <c r="B172" s="250" t="s">
        <v>61</v>
      </c>
      <c r="C172" s="22">
        <v>3006</v>
      </c>
      <c r="D172" s="247"/>
      <c r="E172" s="247"/>
      <c r="F172" s="261"/>
      <c r="G172" s="253">
        <v>242</v>
      </c>
    </row>
    <row r="173" spans="2:7" ht="12.75" customHeight="1">
      <c r="B173" s="250" t="s">
        <v>522</v>
      </c>
      <c r="C173" s="22">
        <v>1925</v>
      </c>
      <c r="D173" s="247"/>
      <c r="E173" s="247"/>
      <c r="F173" s="261"/>
      <c r="G173" s="253">
        <v>396</v>
      </c>
    </row>
    <row r="174" spans="2:7" ht="12.75" customHeight="1">
      <c r="B174" s="254" t="s">
        <v>523</v>
      </c>
      <c r="C174" s="255">
        <v>2147</v>
      </c>
      <c r="D174" s="247"/>
      <c r="E174" s="247"/>
      <c r="F174" s="261"/>
      <c r="G174" s="253">
        <v>167</v>
      </c>
    </row>
    <row r="175" spans="2:7" ht="12.75" customHeight="1">
      <c r="B175" s="254" t="s">
        <v>144</v>
      </c>
      <c r="C175" s="255">
        <v>2547</v>
      </c>
      <c r="D175" s="247"/>
      <c r="E175" s="247"/>
      <c r="F175" s="261"/>
      <c r="G175" s="253">
        <v>1190</v>
      </c>
    </row>
    <row r="176" spans="2:7" ht="12.75" customHeight="1">
      <c r="B176" s="254" t="s">
        <v>524</v>
      </c>
      <c r="C176" s="255">
        <v>2887</v>
      </c>
      <c r="D176" s="247"/>
      <c r="E176" s="247"/>
      <c r="F176" s="261"/>
      <c r="G176" s="253">
        <v>639</v>
      </c>
    </row>
    <row r="177" spans="2:7" ht="12.75" customHeight="1">
      <c r="B177" s="254" t="s">
        <v>525</v>
      </c>
      <c r="C177" s="255">
        <v>1362</v>
      </c>
      <c r="D177" s="247"/>
      <c r="E177" s="247"/>
      <c r="F177" s="261"/>
      <c r="G177" s="266">
        <v>1118</v>
      </c>
    </row>
    <row r="178" spans="2:7" ht="12.75" customHeight="1">
      <c r="B178" s="254" t="s">
        <v>145</v>
      </c>
      <c r="C178" s="255">
        <v>1925</v>
      </c>
      <c r="D178" s="247"/>
      <c r="E178" s="247"/>
      <c r="F178" s="261"/>
      <c r="G178" s="253">
        <v>15</v>
      </c>
    </row>
    <row r="179" spans="2:7" ht="13.5" customHeight="1" thickBot="1">
      <c r="B179" s="267" t="s">
        <v>469</v>
      </c>
      <c r="C179" s="268">
        <f>SUM(C167:C178)</f>
        <v>21337</v>
      </c>
      <c r="D179" s="268">
        <f>SUM(D167:D178)</f>
        <v>0</v>
      </c>
      <c r="E179" s="268">
        <v>0</v>
      </c>
      <c r="F179" s="269">
        <v>0</v>
      </c>
      <c r="G179" s="264">
        <f>SUM(G167:G178)</f>
        <v>4592</v>
      </c>
    </row>
    <row r="180" spans="2:7" ht="12.75" customHeight="1">
      <c r="B180" s="270" t="s">
        <v>146</v>
      </c>
      <c r="C180" s="221">
        <v>1355</v>
      </c>
      <c r="D180" s="221"/>
      <c r="E180" s="221"/>
      <c r="F180" s="271"/>
      <c r="G180" s="272">
        <v>54</v>
      </c>
    </row>
    <row r="181" spans="2:7" ht="13.5" customHeight="1" thickBot="1">
      <c r="B181" s="273" t="s">
        <v>147</v>
      </c>
      <c r="C181" s="274">
        <f>SUM(C180)</f>
        <v>1355</v>
      </c>
      <c r="D181" s="274">
        <v>0</v>
      </c>
      <c r="E181" s="274">
        <v>0</v>
      </c>
      <c r="F181" s="275">
        <v>0</v>
      </c>
      <c r="G181" s="259">
        <f>SUM(G180)</f>
        <v>54</v>
      </c>
    </row>
    <row r="182" spans="2:7" ht="12.75" customHeight="1">
      <c r="B182" s="248"/>
      <c r="C182" s="37"/>
      <c r="D182" s="37"/>
      <c r="E182" s="37"/>
      <c r="F182" s="37"/>
      <c r="G182" s="37"/>
    </row>
    <row r="183" spans="2:7" ht="12.75" customHeight="1" thickBot="1">
      <c r="B183" s="248"/>
      <c r="C183" s="37"/>
      <c r="D183" s="37"/>
      <c r="E183" s="37"/>
      <c r="F183" s="37"/>
      <c r="G183" s="37"/>
    </row>
    <row r="184" spans="2:7" ht="12.75" customHeight="1">
      <c r="B184" s="197"/>
      <c r="C184" s="276"/>
      <c r="D184" s="199" t="s">
        <v>76</v>
      </c>
      <c r="E184" s="277"/>
      <c r="F184" s="276" t="s">
        <v>77</v>
      </c>
      <c r="G184" s="276"/>
    </row>
    <row r="185" spans="2:7" ht="12.75" customHeight="1">
      <c r="B185" s="241" t="s">
        <v>105</v>
      </c>
      <c r="C185" s="278" t="s">
        <v>106</v>
      </c>
      <c r="D185" s="278" t="s">
        <v>79</v>
      </c>
      <c r="E185" s="278" t="s">
        <v>80</v>
      </c>
      <c r="F185" s="278" t="s">
        <v>81</v>
      </c>
      <c r="G185" s="278" t="s">
        <v>82</v>
      </c>
    </row>
    <row r="186" spans="2:7" ht="12.75" customHeight="1">
      <c r="B186" s="241" t="s">
        <v>324</v>
      </c>
      <c r="C186" s="278" t="s">
        <v>83</v>
      </c>
      <c r="D186" s="278" t="s">
        <v>84</v>
      </c>
      <c r="E186" s="278" t="s">
        <v>85</v>
      </c>
      <c r="F186" s="202" t="s">
        <v>86</v>
      </c>
      <c r="G186" s="278" t="s">
        <v>87</v>
      </c>
    </row>
    <row r="187" spans="2:7" ht="12.75" customHeight="1" thickBot="1">
      <c r="B187" s="242"/>
      <c r="C187" s="279"/>
      <c r="D187" s="279" t="s">
        <v>88</v>
      </c>
      <c r="E187" s="279" t="s">
        <v>120</v>
      </c>
      <c r="F187" s="279"/>
      <c r="G187" s="279"/>
    </row>
    <row r="188" spans="2:7" ht="12.75" customHeight="1">
      <c r="B188" s="250"/>
      <c r="C188" s="22"/>
      <c r="D188" s="38"/>
      <c r="E188" s="38"/>
      <c r="F188" s="38"/>
      <c r="G188" s="213"/>
    </row>
    <row r="189" spans="2:7" ht="13.5" customHeight="1">
      <c r="B189" s="249" t="s">
        <v>148</v>
      </c>
      <c r="C189" s="245">
        <v>694885</v>
      </c>
      <c r="D189" s="245">
        <v>3000</v>
      </c>
      <c r="E189" s="245">
        <f>E191</f>
        <v>0</v>
      </c>
      <c r="F189" s="245">
        <f>F191</f>
        <v>0</v>
      </c>
      <c r="G189" s="245">
        <v>49300</v>
      </c>
    </row>
    <row r="190" spans="2:7" ht="12.75">
      <c r="B190" s="250" t="s">
        <v>526</v>
      </c>
      <c r="C190" s="22">
        <v>694885</v>
      </c>
      <c r="D190" s="213">
        <v>3000</v>
      </c>
      <c r="E190" s="213"/>
      <c r="F190" s="22"/>
      <c r="G190" s="213">
        <v>49300</v>
      </c>
    </row>
    <row r="191" spans="2:7" ht="13.5" customHeight="1" thickBot="1">
      <c r="B191" s="280" t="s">
        <v>149</v>
      </c>
      <c r="C191" s="281">
        <f>SUM(C190)</f>
        <v>694885</v>
      </c>
      <c r="D191" s="281">
        <f>SUM(D190)</f>
        <v>3000</v>
      </c>
      <c r="E191" s="281">
        <f>SUM(E190)</f>
        <v>0</v>
      </c>
      <c r="F191" s="281">
        <f>SUM(F190)</f>
        <v>0</v>
      </c>
      <c r="G191" s="281">
        <f>SUM(G190)</f>
        <v>49300</v>
      </c>
    </row>
    <row r="192" spans="2:7" ht="12.75">
      <c r="B192" s="248"/>
      <c r="C192" s="37"/>
      <c r="D192" s="37"/>
      <c r="E192" s="37"/>
      <c r="F192" s="37"/>
      <c r="G192" s="37"/>
    </row>
    <row r="193" spans="2:7" ht="13.5" thickBot="1">
      <c r="B193" s="248"/>
      <c r="C193" s="37"/>
      <c r="D193" s="37"/>
      <c r="E193" s="37"/>
      <c r="F193" s="37"/>
      <c r="G193" s="37"/>
    </row>
    <row r="194" spans="2:7" ht="12.75">
      <c r="B194" s="197"/>
      <c r="C194" s="276"/>
      <c r="D194" s="199" t="s">
        <v>76</v>
      </c>
      <c r="E194" s="277"/>
      <c r="F194" s="276" t="s">
        <v>77</v>
      </c>
      <c r="G194" s="276"/>
    </row>
    <row r="195" spans="2:7" ht="12.75">
      <c r="B195" s="241" t="s">
        <v>105</v>
      </c>
      <c r="C195" s="278" t="s">
        <v>106</v>
      </c>
      <c r="D195" s="278" t="s">
        <v>79</v>
      </c>
      <c r="E195" s="278" t="s">
        <v>80</v>
      </c>
      <c r="F195" s="278" t="s">
        <v>81</v>
      </c>
      <c r="G195" s="278" t="s">
        <v>82</v>
      </c>
    </row>
    <row r="196" spans="2:7" ht="12.75">
      <c r="B196" s="241" t="s">
        <v>324</v>
      </c>
      <c r="C196" s="278" t="s">
        <v>83</v>
      </c>
      <c r="D196" s="278" t="s">
        <v>84</v>
      </c>
      <c r="E196" s="278" t="s">
        <v>85</v>
      </c>
      <c r="F196" s="202" t="s">
        <v>86</v>
      </c>
      <c r="G196" s="278" t="s">
        <v>87</v>
      </c>
    </row>
    <row r="197" spans="2:7" ht="13.5" thickBot="1">
      <c r="B197" s="242"/>
      <c r="C197" s="279"/>
      <c r="D197" s="279" t="s">
        <v>88</v>
      </c>
      <c r="E197" s="279" t="s">
        <v>120</v>
      </c>
      <c r="F197" s="279"/>
      <c r="G197" s="279"/>
    </row>
    <row r="198" spans="2:7" ht="12.75">
      <c r="B198" s="250"/>
      <c r="C198" s="22"/>
      <c r="D198" s="38"/>
      <c r="E198" s="38"/>
      <c r="F198" s="38"/>
      <c r="G198" s="38"/>
    </row>
    <row r="199" spans="2:7" ht="13.5" customHeight="1">
      <c r="B199" s="249" t="s">
        <v>150</v>
      </c>
      <c r="C199" s="245">
        <f>C201</f>
        <v>4410</v>
      </c>
      <c r="D199" s="245">
        <f>D201</f>
        <v>0</v>
      </c>
      <c r="E199" s="245">
        <f>E201</f>
        <v>0</v>
      </c>
      <c r="F199" s="245">
        <f>F201</f>
        <v>14300</v>
      </c>
      <c r="G199" s="245">
        <f>G201</f>
        <v>0</v>
      </c>
    </row>
    <row r="200" spans="2:7" ht="12.75">
      <c r="B200" s="250" t="s">
        <v>151</v>
      </c>
      <c r="C200" s="22">
        <v>4410</v>
      </c>
      <c r="D200" s="38"/>
      <c r="E200" s="213"/>
      <c r="F200" s="22">
        <v>14300</v>
      </c>
      <c r="G200" s="213"/>
    </row>
    <row r="201" spans="2:7" ht="13.5" customHeight="1" thickBot="1">
      <c r="B201" s="280" t="s">
        <v>152</v>
      </c>
      <c r="C201" s="281">
        <f>SUM(C200)</f>
        <v>4410</v>
      </c>
      <c r="D201" s="281">
        <f>SUM(D200)</f>
        <v>0</v>
      </c>
      <c r="E201" s="281">
        <f>SUM(E200)</f>
        <v>0</v>
      </c>
      <c r="F201" s="281">
        <f>SUM(F200)</f>
        <v>14300</v>
      </c>
      <c r="G201" s="281">
        <f>SUM(G200)</f>
        <v>0</v>
      </c>
    </row>
    <row r="202" spans="2:7" ht="12.75">
      <c r="B202" s="248"/>
      <c r="C202" s="37"/>
      <c r="D202" s="37"/>
      <c r="E202" s="37"/>
      <c r="F202" s="37"/>
      <c r="G202" s="37"/>
    </row>
    <row r="203" spans="2:7" ht="13.5" thickBot="1">
      <c r="B203" s="248"/>
      <c r="C203" s="37"/>
      <c r="D203" s="37"/>
      <c r="E203" s="37"/>
      <c r="F203" s="37"/>
      <c r="G203" s="37"/>
    </row>
    <row r="204" spans="2:7" ht="12.75">
      <c r="B204" s="197"/>
      <c r="C204" s="276"/>
      <c r="D204" s="199" t="s">
        <v>76</v>
      </c>
      <c r="E204" s="277"/>
      <c r="F204" s="276" t="s">
        <v>77</v>
      </c>
      <c r="G204" s="276"/>
    </row>
    <row r="205" spans="2:7" ht="12.75">
      <c r="B205" s="241" t="s">
        <v>105</v>
      </c>
      <c r="C205" s="278" t="s">
        <v>106</v>
      </c>
      <c r="D205" s="278" t="s">
        <v>79</v>
      </c>
      <c r="E205" s="278" t="s">
        <v>80</v>
      </c>
      <c r="F205" s="278" t="s">
        <v>81</v>
      </c>
      <c r="G205" s="278" t="s">
        <v>82</v>
      </c>
    </row>
    <row r="206" spans="2:7" ht="12.75">
      <c r="B206" s="241" t="s">
        <v>324</v>
      </c>
      <c r="C206" s="278" t="s">
        <v>83</v>
      </c>
      <c r="D206" s="278" t="s">
        <v>84</v>
      </c>
      <c r="E206" s="278" t="s">
        <v>85</v>
      </c>
      <c r="F206" s="202" t="s">
        <v>86</v>
      </c>
      <c r="G206" s="278" t="s">
        <v>87</v>
      </c>
    </row>
    <row r="207" spans="2:7" ht="13.5" thickBot="1">
      <c r="B207" s="242"/>
      <c r="C207" s="279"/>
      <c r="D207" s="279" t="s">
        <v>88</v>
      </c>
      <c r="E207" s="279" t="s">
        <v>120</v>
      </c>
      <c r="F207" s="279"/>
      <c r="G207" s="279"/>
    </row>
    <row r="208" spans="2:7" ht="12.75">
      <c r="B208" s="250"/>
      <c r="C208" s="22"/>
      <c r="D208" s="38"/>
      <c r="E208" s="38"/>
      <c r="F208" s="38"/>
      <c r="G208" s="38"/>
    </row>
    <row r="209" spans="2:7" ht="13.5" customHeight="1">
      <c r="B209" s="249" t="s">
        <v>121</v>
      </c>
      <c r="C209" s="245">
        <f>C215+C218+C220</f>
        <v>200914</v>
      </c>
      <c r="D209" s="245">
        <f>D215+D220</f>
        <v>0</v>
      </c>
      <c r="E209" s="245">
        <v>0</v>
      </c>
      <c r="F209" s="245">
        <v>0</v>
      </c>
      <c r="G209" s="245">
        <f>G218</f>
        <v>106</v>
      </c>
    </row>
    <row r="210" spans="2:7" ht="12.75">
      <c r="B210" s="250" t="s">
        <v>122</v>
      </c>
      <c r="C210" s="22">
        <f>1569+4000</f>
        <v>5569</v>
      </c>
      <c r="D210" s="255"/>
      <c r="E210" s="38"/>
      <c r="F210" s="38"/>
      <c r="G210" s="38"/>
    </row>
    <row r="211" spans="2:7" ht="12.75">
      <c r="B211" s="250" t="s">
        <v>123</v>
      </c>
      <c r="C211" s="22">
        <f>1374+4000</f>
        <v>5374</v>
      </c>
      <c r="D211" s="22"/>
      <c r="E211" s="22"/>
      <c r="F211" s="22"/>
      <c r="G211" s="22"/>
    </row>
    <row r="212" spans="2:7" ht="12.75">
      <c r="B212" s="250" t="s">
        <v>124</v>
      </c>
      <c r="C212" s="22">
        <f>880+4000</f>
        <v>4880</v>
      </c>
      <c r="D212" s="22"/>
      <c r="E212" s="38"/>
      <c r="F212" s="38"/>
      <c r="G212" s="38"/>
    </row>
    <row r="213" spans="2:7" ht="12.75">
      <c r="B213" s="250" t="s">
        <v>125</v>
      </c>
      <c r="C213" s="22">
        <f>1557+4000</f>
        <v>5557</v>
      </c>
      <c r="D213" s="255"/>
      <c r="E213" s="213"/>
      <c r="F213" s="38"/>
      <c r="G213" s="38"/>
    </row>
    <row r="214" spans="2:7" ht="12.75">
      <c r="B214" s="250" t="s">
        <v>126</v>
      </c>
      <c r="C214" s="22">
        <f>1020+4000</f>
        <v>5020</v>
      </c>
      <c r="D214" s="22"/>
      <c r="E214" s="22"/>
      <c r="F214" s="22"/>
      <c r="G214" s="22"/>
    </row>
    <row r="215" spans="2:7" ht="13.5" customHeight="1" thickBot="1">
      <c r="B215" s="257" t="s">
        <v>127</v>
      </c>
      <c r="C215" s="215">
        <f>SUM(C210:C214)</f>
        <v>26400</v>
      </c>
      <c r="D215" s="216">
        <f>SUM(D210:D214)</f>
        <v>0</v>
      </c>
      <c r="E215" s="216">
        <v>0</v>
      </c>
      <c r="F215" s="246">
        <v>0</v>
      </c>
      <c r="G215" s="246">
        <v>0</v>
      </c>
    </row>
    <row r="216" spans="2:7" ht="12.75">
      <c r="B216" s="260" t="s">
        <v>335</v>
      </c>
      <c r="C216" s="210">
        <v>16705</v>
      </c>
      <c r="D216" s="247"/>
      <c r="E216" s="247"/>
      <c r="F216" s="247"/>
      <c r="G216" s="247">
        <v>50</v>
      </c>
    </row>
    <row r="217" spans="2:7" ht="12.75">
      <c r="B217" s="250" t="s">
        <v>128</v>
      </c>
      <c r="C217" s="22">
        <v>10574</v>
      </c>
      <c r="D217" s="38"/>
      <c r="E217" s="38"/>
      <c r="F217" s="38"/>
      <c r="G217" s="38">
        <v>56</v>
      </c>
    </row>
    <row r="218" spans="2:7" ht="13.5" customHeight="1" thickBot="1">
      <c r="B218" s="257" t="s">
        <v>129</v>
      </c>
      <c r="C218" s="215">
        <f>SUM(C216:C217)</f>
        <v>27279</v>
      </c>
      <c r="D218" s="246">
        <v>0</v>
      </c>
      <c r="E218" s="246">
        <v>0</v>
      </c>
      <c r="F218" s="246">
        <v>0</v>
      </c>
      <c r="G218" s="246">
        <f>SUM(G216:G217)</f>
        <v>106</v>
      </c>
    </row>
    <row r="219" spans="2:7" ht="12.75">
      <c r="B219" s="260" t="s">
        <v>130</v>
      </c>
      <c r="C219" s="210">
        <f>145783+1452</f>
        <v>147235</v>
      </c>
      <c r="D219" s="247"/>
      <c r="E219" s="247"/>
      <c r="F219" s="247"/>
      <c r="G219" s="247"/>
    </row>
    <row r="220" spans="2:7" ht="13.5" customHeight="1" thickBot="1">
      <c r="B220" s="257" t="s">
        <v>131</v>
      </c>
      <c r="C220" s="215">
        <f>SUM(C219)</f>
        <v>147235</v>
      </c>
      <c r="D220" s="246">
        <f>D219</f>
        <v>0</v>
      </c>
      <c r="E220" s="246">
        <v>0</v>
      </c>
      <c r="F220" s="246">
        <v>0</v>
      </c>
      <c r="G220" s="246">
        <v>0</v>
      </c>
    </row>
    <row r="221" spans="2:7" ht="12.75">
      <c r="B221" s="248"/>
      <c r="C221" s="37"/>
      <c r="D221" s="37"/>
      <c r="E221" s="37"/>
      <c r="F221" s="37"/>
      <c r="G221" s="37"/>
    </row>
    <row r="222" spans="2:7" ht="12.75">
      <c r="B222" s="248"/>
      <c r="C222" s="37"/>
      <c r="D222" s="37"/>
      <c r="E222" s="37"/>
      <c r="F222" s="37"/>
      <c r="G222" s="37"/>
    </row>
    <row r="223" spans="2:7" ht="13.5" thickBot="1">
      <c r="B223" s="2" t="s">
        <v>153</v>
      </c>
      <c r="C223" s="37"/>
      <c r="D223" s="37"/>
      <c r="E223" s="37"/>
      <c r="F223" s="37"/>
      <c r="G223" s="37"/>
    </row>
    <row r="224" spans="2:7" ht="12.75">
      <c r="B224" s="282" t="s">
        <v>122</v>
      </c>
      <c r="C224" s="283">
        <v>8200</v>
      </c>
      <c r="D224" s="37"/>
      <c r="E224" s="37"/>
      <c r="F224" s="37"/>
      <c r="G224" s="37"/>
    </row>
    <row r="225" spans="2:7" ht="12.75">
      <c r="B225" s="284" t="s">
        <v>123</v>
      </c>
      <c r="C225" s="285">
        <v>8900</v>
      </c>
      <c r="D225" s="37"/>
      <c r="E225" s="37"/>
      <c r="F225" s="37"/>
      <c r="G225" s="37"/>
    </row>
    <row r="226" spans="2:7" ht="12.75">
      <c r="B226" s="222" t="s">
        <v>124</v>
      </c>
      <c r="C226" s="285">
        <v>5400</v>
      </c>
      <c r="D226" s="37"/>
      <c r="E226" s="37"/>
      <c r="F226" s="37"/>
      <c r="G226" s="37"/>
    </row>
    <row r="227" spans="2:7" ht="12.75">
      <c r="B227" s="222" t="s">
        <v>125</v>
      </c>
      <c r="C227" s="285">
        <v>9400</v>
      </c>
      <c r="D227" s="37"/>
      <c r="E227" s="37"/>
      <c r="F227" s="37"/>
      <c r="G227" s="37"/>
    </row>
    <row r="228" spans="2:7" ht="13.5" thickBot="1">
      <c r="B228" s="286" t="s">
        <v>126</v>
      </c>
      <c r="C228" s="287">
        <v>8400</v>
      </c>
      <c r="D228" s="37"/>
      <c r="E228" s="37"/>
      <c r="F228" s="37"/>
      <c r="G228" s="37"/>
    </row>
    <row r="229" spans="2:7" ht="12.75">
      <c r="B229" s="40" t="s">
        <v>527</v>
      </c>
      <c r="C229" s="37"/>
      <c r="D229" s="37"/>
      <c r="E229" s="37"/>
      <c r="F229" s="37"/>
      <c r="G229" s="37"/>
    </row>
    <row r="230" spans="2:7" ht="12.75">
      <c r="B230" s="35"/>
      <c r="C230" s="37"/>
      <c r="D230" s="37"/>
      <c r="E230" s="37"/>
      <c r="F230" s="37"/>
      <c r="G230" s="37"/>
    </row>
    <row r="231" spans="3:7" ht="12.75">
      <c r="C231" s="37"/>
      <c r="D231" s="37"/>
      <c r="E231" s="37"/>
      <c r="F231" s="37"/>
      <c r="G231" s="37"/>
    </row>
    <row r="232" spans="2:7" ht="12.75">
      <c r="B232" s="35" t="s">
        <v>436</v>
      </c>
      <c r="C232" s="37"/>
      <c r="D232" s="37"/>
      <c r="E232" s="37"/>
      <c r="F232" s="37"/>
      <c r="G232" s="37"/>
    </row>
  </sheetData>
  <mergeCells count="3">
    <mergeCell ref="B2:G2"/>
    <mergeCell ref="B3:G3"/>
    <mergeCell ref="B122:H122"/>
  </mergeCells>
  <printOptions/>
  <pageMargins left="0.7874015748031497" right="0.7874015748031497" top="0.984251968503937" bottom="0.984251968503937" header="0.5118110236220472" footer="0.5118110236220472"/>
  <pageSetup firstPageNumber="13" useFirstPageNumber="1" fitToHeight="0" fitToWidth="1" horizontalDpi="600" verticalDpi="600" orientation="portrait" paperSize="9" scale="72" r:id="rId1"/>
  <headerFooter alignWithMargins="0">
    <oddFooter>&amp;C&amp;P</oddFooter>
  </headerFooter>
  <rowBreaks count="3" manualBreakCount="3">
    <brk id="59" max="7" man="1"/>
    <brk id="127" max="7" man="1"/>
    <brk id="19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70" workbookViewId="0" topLeftCell="A1">
      <selection activeCell="F7" sqref="F7"/>
    </sheetView>
  </sheetViews>
  <sheetFormatPr defaultColWidth="9.00390625" defaultRowHeight="12.75"/>
  <cols>
    <col min="1" max="1" width="9.625" style="145" bestFit="1" customWidth="1"/>
    <col min="2" max="2" width="26.625" style="145" customWidth="1"/>
    <col min="3" max="3" width="32.875" style="145" customWidth="1"/>
    <col min="4" max="4" width="37.75390625" style="145" customWidth="1"/>
    <col min="5" max="5" width="15.00390625" style="145" customWidth="1"/>
    <col min="6" max="16384" width="9.125" style="145" customWidth="1"/>
  </cols>
  <sheetData>
    <row r="1" ht="20.25">
      <c r="A1" s="14" t="s">
        <v>542</v>
      </c>
    </row>
    <row r="2" ht="20.25">
      <c r="A2" s="14" t="s">
        <v>543</v>
      </c>
    </row>
    <row r="3" spans="1:3" ht="15.75" customHeight="1">
      <c r="A3" s="14"/>
      <c r="C3" s="294"/>
    </row>
    <row r="4" spans="1:5" ht="25.5">
      <c r="A4" s="28" t="s">
        <v>237</v>
      </c>
      <c r="B4" s="28" t="s">
        <v>238</v>
      </c>
      <c r="C4" s="28" t="s">
        <v>239</v>
      </c>
      <c r="D4" s="28" t="s">
        <v>240</v>
      </c>
      <c r="E4" s="29" t="s">
        <v>241</v>
      </c>
    </row>
    <row r="5" spans="1:5" ht="38.25">
      <c r="A5" s="289" t="s">
        <v>272</v>
      </c>
      <c r="B5" s="87" t="s">
        <v>270</v>
      </c>
      <c r="C5" s="87" t="s">
        <v>276</v>
      </c>
      <c r="D5" s="87" t="s">
        <v>437</v>
      </c>
      <c r="E5" s="88">
        <v>1653</v>
      </c>
    </row>
    <row r="6" spans="1:5" ht="51">
      <c r="A6" s="289" t="s">
        <v>274</v>
      </c>
      <c r="B6" s="87" t="s">
        <v>273</v>
      </c>
      <c r="C6" s="87" t="s">
        <v>275</v>
      </c>
      <c r="D6" s="87" t="s">
        <v>438</v>
      </c>
      <c r="E6" s="88">
        <v>1653</v>
      </c>
    </row>
    <row r="7" spans="1:5" ht="38.25">
      <c r="A7" s="289" t="s">
        <v>279</v>
      </c>
      <c r="B7" s="89" t="s">
        <v>277</v>
      </c>
      <c r="C7" s="87" t="s">
        <v>278</v>
      </c>
      <c r="D7" s="87" t="s">
        <v>528</v>
      </c>
      <c r="E7" s="88">
        <v>2135</v>
      </c>
    </row>
    <row r="8" spans="1:5" ht="41.25" customHeight="1">
      <c r="A8" s="289" t="s">
        <v>281</v>
      </c>
      <c r="B8" s="87" t="s">
        <v>280</v>
      </c>
      <c r="C8" s="87" t="s">
        <v>282</v>
      </c>
      <c r="D8" s="87" t="s">
        <v>271</v>
      </c>
      <c r="E8" s="88">
        <v>1653</v>
      </c>
    </row>
    <row r="9" spans="1:5" ht="25.5">
      <c r="A9" s="289" t="s">
        <v>244</v>
      </c>
      <c r="B9" s="89" t="s">
        <v>245</v>
      </c>
      <c r="C9" s="87" t="s">
        <v>246</v>
      </c>
      <c r="D9" s="89" t="s">
        <v>439</v>
      </c>
      <c r="E9" s="88">
        <v>1000</v>
      </c>
    </row>
    <row r="10" spans="1:5" ht="31.5" customHeight="1">
      <c r="A10" s="90">
        <v>70885184</v>
      </c>
      <c r="B10" s="87" t="s">
        <v>247</v>
      </c>
      <c r="C10" s="89" t="s">
        <v>248</v>
      </c>
      <c r="D10" s="87" t="s">
        <v>440</v>
      </c>
      <c r="E10" s="88">
        <v>3500</v>
      </c>
    </row>
    <row r="11" spans="1:5" ht="39" customHeight="1">
      <c r="A11" s="90">
        <v>70885184</v>
      </c>
      <c r="B11" s="87" t="s">
        <v>247</v>
      </c>
      <c r="C11" s="89" t="s">
        <v>248</v>
      </c>
      <c r="D11" s="87" t="s">
        <v>529</v>
      </c>
      <c r="E11" s="88">
        <v>20</v>
      </c>
    </row>
    <row r="12" spans="1:5" ht="31.5" customHeight="1">
      <c r="A12" s="90">
        <v>70885184</v>
      </c>
      <c r="B12" s="87" t="s">
        <v>247</v>
      </c>
      <c r="C12" s="89" t="s">
        <v>248</v>
      </c>
      <c r="D12" s="87" t="s">
        <v>530</v>
      </c>
      <c r="E12" s="88">
        <v>20</v>
      </c>
    </row>
    <row r="13" spans="1:5" ht="25.5">
      <c r="A13" s="289" t="s">
        <v>388</v>
      </c>
      <c r="B13" s="87" t="s">
        <v>389</v>
      </c>
      <c r="C13" s="87" t="s">
        <v>390</v>
      </c>
      <c r="D13" s="87" t="s">
        <v>441</v>
      </c>
      <c r="E13" s="88">
        <v>18000</v>
      </c>
    </row>
    <row r="14" spans="1:5" ht="38.25">
      <c r="A14" s="289" t="s">
        <v>391</v>
      </c>
      <c r="B14" s="87" t="s">
        <v>392</v>
      </c>
      <c r="C14" s="87" t="s">
        <v>393</v>
      </c>
      <c r="D14" s="87" t="s">
        <v>442</v>
      </c>
      <c r="E14" s="88">
        <v>300</v>
      </c>
    </row>
    <row r="15" spans="1:5" ht="25.5">
      <c r="A15" s="403" t="s">
        <v>451</v>
      </c>
      <c r="B15" s="401" t="s">
        <v>452</v>
      </c>
      <c r="C15" s="401" t="s">
        <v>471</v>
      </c>
      <c r="D15" s="161" t="s">
        <v>531</v>
      </c>
      <c r="E15" s="405">
        <v>270</v>
      </c>
    </row>
    <row r="16" spans="1:5" ht="12.75">
      <c r="A16" s="404"/>
      <c r="B16" s="402"/>
      <c r="C16" s="402"/>
      <c r="D16" s="162" t="s">
        <v>453</v>
      </c>
      <c r="E16" s="406"/>
    </row>
    <row r="17" spans="1:5" ht="25.5">
      <c r="A17" s="403" t="s">
        <v>454</v>
      </c>
      <c r="B17" s="401" t="s">
        <v>455</v>
      </c>
      <c r="C17" s="401" t="s">
        <v>456</v>
      </c>
      <c r="D17" s="161" t="s">
        <v>532</v>
      </c>
      <c r="E17" s="405">
        <v>630</v>
      </c>
    </row>
    <row r="18" spans="1:5" ht="25.5" customHeight="1">
      <c r="A18" s="404"/>
      <c r="B18" s="402"/>
      <c r="C18" s="402"/>
      <c r="D18" s="162" t="s">
        <v>457</v>
      </c>
      <c r="E18" s="406"/>
    </row>
    <row r="19" spans="1:5" ht="25.5">
      <c r="A19" s="403" t="s">
        <v>242</v>
      </c>
      <c r="B19" s="401" t="s">
        <v>243</v>
      </c>
      <c r="C19" s="401" t="s">
        <v>458</v>
      </c>
      <c r="D19" s="161" t="s">
        <v>533</v>
      </c>
      <c r="E19" s="405">
        <v>80</v>
      </c>
    </row>
    <row r="20" spans="1:5" ht="25.5" customHeight="1">
      <c r="A20" s="404"/>
      <c r="B20" s="402"/>
      <c r="C20" s="402"/>
      <c r="D20" s="162" t="s">
        <v>459</v>
      </c>
      <c r="E20" s="406"/>
    </row>
    <row r="21" spans="1:5" ht="25.5">
      <c r="A21" s="403" t="s">
        <v>460</v>
      </c>
      <c r="B21" s="401" t="s">
        <v>461</v>
      </c>
      <c r="C21" s="401" t="s">
        <v>463</v>
      </c>
      <c r="D21" s="161" t="s">
        <v>462</v>
      </c>
      <c r="E21" s="405">
        <v>450</v>
      </c>
    </row>
    <row r="22" spans="1:5" ht="12.75">
      <c r="A22" s="404"/>
      <c r="B22" s="402"/>
      <c r="C22" s="402"/>
      <c r="D22" s="162" t="s">
        <v>464</v>
      </c>
      <c r="E22" s="406"/>
    </row>
    <row r="23" spans="1:5" ht="25.5" customHeight="1">
      <c r="A23" s="403" t="s">
        <v>534</v>
      </c>
      <c r="B23" s="401" t="s">
        <v>535</v>
      </c>
      <c r="C23" s="401" t="s">
        <v>536</v>
      </c>
      <c r="D23" s="161" t="s">
        <v>537</v>
      </c>
      <c r="E23" s="405">
        <v>270</v>
      </c>
    </row>
    <row r="24" spans="1:5" ht="12.75">
      <c r="A24" s="404"/>
      <c r="B24" s="402"/>
      <c r="C24" s="402"/>
      <c r="D24" s="162" t="s">
        <v>464</v>
      </c>
      <c r="E24" s="406"/>
    </row>
  </sheetData>
  <mergeCells count="20">
    <mergeCell ref="E21:E22"/>
    <mergeCell ref="E15:E16"/>
    <mergeCell ref="E17:E18"/>
    <mergeCell ref="E19:E20"/>
    <mergeCell ref="A19:A20"/>
    <mergeCell ref="A21:A22"/>
    <mergeCell ref="B15:B16"/>
    <mergeCell ref="A15:A16"/>
    <mergeCell ref="A17:A18"/>
    <mergeCell ref="B17:B18"/>
    <mergeCell ref="B19:B20"/>
    <mergeCell ref="B21:B22"/>
    <mergeCell ref="A23:A24"/>
    <mergeCell ref="B23:B24"/>
    <mergeCell ref="E23:E24"/>
    <mergeCell ref="C23:C24"/>
    <mergeCell ref="C15:C16"/>
    <mergeCell ref="C17:C18"/>
    <mergeCell ref="C19:C20"/>
    <mergeCell ref="C21:C22"/>
  </mergeCells>
  <printOptions horizontalCentered="1"/>
  <pageMargins left="0.7874015748031497" right="0.7874015748031497" top="0.984251968503937" bottom="0.984251968503937" header="0.5118110236220472" footer="0.5118110236220472"/>
  <pageSetup firstPageNumber="17" useFirstPageNumber="1" fitToHeight="0" horizontalDpi="600" verticalDpi="600" orientation="landscape" paperSize="9" r:id="rId1"/>
  <headerFooter alignWithMargins="0">
    <oddFooter>&amp;C&amp;P</oddFooter>
  </headerFooter>
  <rowBreaks count="1" manualBreakCount="1">
    <brk id="1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jaros.j</cp:lastModifiedBy>
  <cp:lastPrinted>2009-11-26T08:20:02Z</cp:lastPrinted>
  <dcterms:created xsi:type="dcterms:W3CDTF">2007-08-27T07:48:26Z</dcterms:created>
  <dcterms:modified xsi:type="dcterms:W3CDTF">2009-12-16T06:37:20Z</dcterms:modified>
  <cp:category/>
  <cp:version/>
  <cp:contentType/>
  <cp:contentStatus/>
</cp:coreProperties>
</file>