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932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" sheetId="6" r:id="rId6"/>
    <sheet name="Fond Vysočiny" sheetId="7" r:id="rId7"/>
    <sheet name="Fond strateg.rezerv" sheetId="8" r:id="rId8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 localSheetId="4">'daně'!$C$32</definedName>
    <definedName name="_496">#REF!</definedName>
    <definedName name="_497" localSheetId="4">'daně'!$D$32</definedName>
    <definedName name="_497">#REF!</definedName>
    <definedName name="_498" localSheetId="4">'daně'!$E$32</definedName>
    <definedName name="_498">#REF!</definedName>
    <definedName name="_499" localSheetId="4">'daně'!$F$32</definedName>
    <definedName name="_499">#REF!</definedName>
    <definedName name="_500" localSheetId="4">'daně'!$G$32</definedName>
    <definedName name="_500">#REF!</definedName>
    <definedName name="_501" localSheetId="4">'daně'!$H$32</definedName>
    <definedName name="_501">#REF!</definedName>
    <definedName name="_502" localSheetId="4">'daně'!$I$32</definedName>
    <definedName name="_502">#REF!</definedName>
    <definedName name="_503" localSheetId="4">'daně'!$L$32</definedName>
    <definedName name="_503">#REF!</definedName>
    <definedName name="_504" localSheetId="4">'daně'!$M$32</definedName>
    <definedName name="_504">#REF!</definedName>
    <definedName name="_505" localSheetId="4">'daně'!$N$32</definedName>
    <definedName name="_505">#REF!</definedName>
    <definedName name="_506" localSheetId="4">'daně'!$O$32</definedName>
    <definedName name="_506">#REF!</definedName>
    <definedName name="_507" localSheetId="4">'daně'!$P$32</definedName>
    <definedName name="_507">#REF!</definedName>
    <definedName name="_508" localSheetId="4">'daně'!$Q$32</definedName>
    <definedName name="_508">#REF!</definedName>
    <definedName name="_509" localSheetId="4">'daně'!$T$32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 localSheetId="4">'daně'!$C$27</definedName>
    <definedName name="_514">#REF!</definedName>
    <definedName name="_515" localSheetId="4">'daně'!$D$27</definedName>
    <definedName name="_515">#REF!</definedName>
    <definedName name="_516" localSheetId="4">'daně'!$E$27</definedName>
    <definedName name="_516">#REF!</definedName>
    <definedName name="_517" localSheetId="4">'daně'!$F$27</definedName>
    <definedName name="_517">#REF!</definedName>
    <definedName name="_518" localSheetId="4">'daně'!$G$27</definedName>
    <definedName name="_518">#REF!</definedName>
    <definedName name="_519" localSheetId="4">'daně'!$H$27</definedName>
    <definedName name="_519">#REF!</definedName>
    <definedName name="_520" localSheetId="4">'daně'!$I$27</definedName>
    <definedName name="_520">#REF!</definedName>
    <definedName name="_521" localSheetId="4">'daně'!$L$27</definedName>
    <definedName name="_521">#REF!</definedName>
    <definedName name="_522" localSheetId="4">'daně'!$M$27</definedName>
    <definedName name="_522">#REF!</definedName>
    <definedName name="_523" localSheetId="4">'daně'!$N$27</definedName>
    <definedName name="_523">#REF!</definedName>
    <definedName name="_524" localSheetId="4">'daně'!$O$27</definedName>
    <definedName name="_524">#REF!</definedName>
    <definedName name="_525" localSheetId="4">'daně'!$P$27</definedName>
    <definedName name="_525">#REF!</definedName>
    <definedName name="_526" localSheetId="4">'daně'!$Q$27</definedName>
    <definedName name="_526">#REF!</definedName>
    <definedName name="_527" localSheetId="4">'daně'!$T$27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 localSheetId="4">'daně'!$C$28</definedName>
    <definedName name="_532">#REF!</definedName>
    <definedName name="_533" localSheetId="4">'daně'!$D$28</definedName>
    <definedName name="_533">#REF!</definedName>
    <definedName name="_534" localSheetId="4">'daně'!$E$28</definedName>
    <definedName name="_534">#REF!</definedName>
    <definedName name="_535" localSheetId="4">'daně'!$F$28</definedName>
    <definedName name="_535">#REF!</definedName>
    <definedName name="_536" localSheetId="4">'daně'!$G$28</definedName>
    <definedName name="_536">#REF!</definedName>
    <definedName name="_537" localSheetId="4">'daně'!$H$28</definedName>
    <definedName name="_537">#REF!</definedName>
    <definedName name="_538" localSheetId="4">'daně'!$I$28</definedName>
    <definedName name="_538">#REF!</definedName>
    <definedName name="_539" localSheetId="4">'daně'!$L$28</definedName>
    <definedName name="_539">#REF!</definedName>
    <definedName name="_540" localSheetId="4">'daně'!$M$28</definedName>
    <definedName name="_540">#REF!</definedName>
    <definedName name="_541" localSheetId="4">'daně'!$N$28</definedName>
    <definedName name="_541">#REF!</definedName>
    <definedName name="_542" localSheetId="4">'daně'!$O$28</definedName>
    <definedName name="_542">#REF!</definedName>
    <definedName name="_543" localSheetId="4">'daně'!$P$28</definedName>
    <definedName name="_543">#REF!</definedName>
    <definedName name="_544" localSheetId="4">'daně'!$Q$28</definedName>
    <definedName name="_544">#REF!</definedName>
    <definedName name="_545" localSheetId="4">'daně'!$T$28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 localSheetId="4">'daně'!$C$29</definedName>
    <definedName name="_550">#REF!</definedName>
    <definedName name="_551" localSheetId="4">'daně'!$D$29</definedName>
    <definedName name="_551">#REF!</definedName>
    <definedName name="_552" localSheetId="4">'daně'!$E$29</definedName>
    <definedName name="_552">#REF!</definedName>
    <definedName name="_553" localSheetId="4">'daně'!$F$29</definedName>
    <definedName name="_553">#REF!</definedName>
    <definedName name="_554" localSheetId="4">'daně'!$G$29</definedName>
    <definedName name="_554">#REF!</definedName>
    <definedName name="_555" localSheetId="4">'daně'!$H$29</definedName>
    <definedName name="_555">#REF!</definedName>
    <definedName name="_556" localSheetId="4">'daně'!$I$29</definedName>
    <definedName name="_556">#REF!</definedName>
    <definedName name="_557" localSheetId="4">'daně'!$L$29</definedName>
    <definedName name="_557">#REF!</definedName>
    <definedName name="_558" localSheetId="4">'daně'!$M$29</definedName>
    <definedName name="_558">#REF!</definedName>
    <definedName name="_559" localSheetId="4">'daně'!$N$29</definedName>
    <definedName name="_559">#REF!</definedName>
    <definedName name="_560" localSheetId="4">'daně'!$O$29</definedName>
    <definedName name="_560">#REF!</definedName>
    <definedName name="_561" localSheetId="4">'daně'!$P$29</definedName>
    <definedName name="_561">#REF!</definedName>
    <definedName name="_562" localSheetId="4">'daně'!$Q$29</definedName>
    <definedName name="_562">#REF!</definedName>
    <definedName name="_563" localSheetId="4">'daně'!$T$29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4">'daně'!$C$30</definedName>
    <definedName name="_568">#REF!</definedName>
    <definedName name="_569" localSheetId="4">'daně'!$D$30</definedName>
    <definedName name="_569">#REF!</definedName>
    <definedName name="_570" localSheetId="4">'daně'!$E$30</definedName>
    <definedName name="_570">#REF!</definedName>
    <definedName name="_571" localSheetId="4">'daně'!$F$30</definedName>
    <definedName name="_571">#REF!</definedName>
    <definedName name="_572" localSheetId="4">'daně'!$G$30</definedName>
    <definedName name="_572">#REF!</definedName>
    <definedName name="_573" localSheetId="4">'daně'!$H$30</definedName>
    <definedName name="_573">#REF!</definedName>
    <definedName name="_574" localSheetId="4">'daně'!$I$30</definedName>
    <definedName name="_574">#REF!</definedName>
    <definedName name="_575" localSheetId="4">'daně'!$L$30</definedName>
    <definedName name="_575">#REF!</definedName>
    <definedName name="_576" localSheetId="4">'daně'!$M$30</definedName>
    <definedName name="_576">#REF!</definedName>
    <definedName name="_577" localSheetId="4">'daně'!$N$30</definedName>
    <definedName name="_577">#REF!</definedName>
    <definedName name="_578" localSheetId="4">'daně'!$O$30</definedName>
    <definedName name="_578">#REF!</definedName>
    <definedName name="_579" localSheetId="4">'daně'!$P$30</definedName>
    <definedName name="_579">#REF!</definedName>
    <definedName name="_580" localSheetId="4">'daně'!$Q$30</definedName>
    <definedName name="_580">#REF!</definedName>
    <definedName name="_581" localSheetId="4">'daně'!$T$30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 localSheetId="4">'daně'!$C$31</definedName>
    <definedName name="_586">#REF!</definedName>
    <definedName name="_587" localSheetId="4">'daně'!$D$31</definedName>
    <definedName name="_587">#REF!</definedName>
    <definedName name="_588" localSheetId="4">'daně'!$E$31</definedName>
    <definedName name="_588">#REF!</definedName>
    <definedName name="_589" localSheetId="4">'daně'!$F$31</definedName>
    <definedName name="_589">#REF!</definedName>
    <definedName name="_590" localSheetId="4">'daně'!$G$31</definedName>
    <definedName name="_590">#REF!</definedName>
    <definedName name="_591" localSheetId="4">'daně'!$H$31</definedName>
    <definedName name="_591">#REF!</definedName>
    <definedName name="_592" localSheetId="4">'daně'!$I$31</definedName>
    <definedName name="_592">#REF!</definedName>
    <definedName name="_593" localSheetId="4">'daně'!$L$31</definedName>
    <definedName name="_593">#REF!</definedName>
    <definedName name="_594" localSheetId="4">'daně'!$M$31</definedName>
    <definedName name="_594">#REF!</definedName>
    <definedName name="_595" localSheetId="4">'daně'!$N$31</definedName>
    <definedName name="_595">#REF!</definedName>
    <definedName name="_596" localSheetId="4">'daně'!$O$31</definedName>
    <definedName name="_596">#REF!</definedName>
    <definedName name="_597" localSheetId="4">'daně'!$P$31</definedName>
    <definedName name="_597">#REF!</definedName>
    <definedName name="_598" localSheetId="4">'daně'!$Q$31</definedName>
    <definedName name="_598">#REF!</definedName>
    <definedName name="_599" localSheetId="4">'daně'!$T$31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xlnm.Print_Area" localSheetId="4">'daně'!$A$1:$AB$32</definedName>
    <definedName name="_xlnm.Print_Area" localSheetId="3">'financování'!$A$1:$E$35</definedName>
    <definedName name="_xlnm.Print_Area" localSheetId="7">'Fond strateg.rezerv'!$A$1:$F$29</definedName>
    <definedName name="_xlnm.Print_Area" localSheetId="6">'Fond Vysočiny'!$A$1:$E$31</definedName>
    <definedName name="_xlnm.Print_Area" localSheetId="2">'rozpočet bez kapitoly EP a PVŠ'!$A$1:$E$45</definedName>
    <definedName name="_xlnm.Print_Area" localSheetId="1">'rozpočet kapitola EP'!$A$1:$E$29</definedName>
    <definedName name="_xlnm.Print_Area" localSheetId="0">'rozpočet včetně kapitoly EP'!$A$1:$E$49</definedName>
    <definedName name="_xlnm.Print_Area" localSheetId="5">'Sociální fond'!$A$1:$E$29</definedName>
  </definedNames>
  <calcPr fullCalcOnLoad="1"/>
</workbook>
</file>

<file path=xl/sharedStrings.xml><?xml version="1.0" encoding="utf-8"?>
<sst xmlns="http://schemas.openxmlformats.org/spreadsheetml/2006/main" count="313" uniqueCount="147">
  <si>
    <t>PŘÍJMY CELKEM</t>
  </si>
  <si>
    <t>VÝDAJE CELKEM</t>
  </si>
  <si>
    <t>SALDO ZDROJŮ A VÝDAJŮ</t>
  </si>
  <si>
    <t>Skutečnost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</si>
  <si>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</si>
  <si>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</si>
  <si>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</si>
  <si>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</si>
  <si>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</si>
  <si>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</si>
  <si>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</si>
  <si>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</si>
  <si>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</si>
  <si>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</si>
  <si>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</si>
  <si>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</si>
  <si>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</si>
  <si>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</si>
  <si>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*****</t>
  </si>
  <si>
    <t>Rezerva a rozvoj kraje</t>
  </si>
  <si>
    <t>Evropské projekty</t>
  </si>
  <si>
    <t>Požární ochrana a IZS</t>
  </si>
  <si>
    <t xml:space="preserve">  - Nespecifikovaná rezerva       </t>
  </si>
  <si>
    <t xml:space="preserve">  - Strategické a koncepční materiály</t>
  </si>
  <si>
    <t>% z upr. rozpočtu</t>
  </si>
  <si>
    <t>daňové příjmy</t>
  </si>
  <si>
    <t>nedaňové příjmy</t>
  </si>
  <si>
    <t>kapitálové příjmy</t>
  </si>
  <si>
    <t>přijaté transfery - dotace</t>
  </si>
  <si>
    <t xml:space="preserve">Rozpočet schválený </t>
  </si>
  <si>
    <t xml:space="preserve">Rozpočet upravený </t>
  </si>
  <si>
    <t>v tis. Kč</t>
  </si>
  <si>
    <t>běžné výdaje</t>
  </si>
  <si>
    <t>kapitálové výdaje - investiční</t>
  </si>
  <si>
    <t>pouze kapitola Evropské projekty</t>
  </si>
  <si>
    <t>Rozpočet upravený</t>
  </si>
  <si>
    <t xml:space="preserve">Skutečnost </t>
  </si>
  <si>
    <t xml:space="preserve">  včetně kapitoly Evropské projekty</t>
  </si>
  <si>
    <t xml:space="preserve">  bez kapitoly Evropské projekty a přímých výdajů ve školství</t>
  </si>
  <si>
    <t xml:space="preserve">  - Péče o lidské zdroje a majetek kraje </t>
  </si>
  <si>
    <t>FINANCOVÁNÍ +</t>
  </si>
  <si>
    <t>FINANCOVÁNÍ -</t>
  </si>
  <si>
    <t>Rozpočet schválený</t>
  </si>
  <si>
    <t xml:space="preserve">Povýšení rozpočtu </t>
  </si>
  <si>
    <t>Převod z FSR (prostředky na spolufinancování projektů v rámci ROP Regionální radě regionu soudržnosti NUTS II Jihovýchod)</t>
  </si>
  <si>
    <t>Zapojení části předpokládaného zůstatku na zvláštním účtu vod k 31. 12. 2009 do rozpočtu roku 2010</t>
  </si>
  <si>
    <t>Zapojení části disponibilního zůstatku kraje z roku 2009 - závazky</t>
  </si>
  <si>
    <t>Povýšení rozpočtu kapitoly Evropské projekty</t>
  </si>
  <si>
    <t>Povýšení rozpočtu celkem</t>
  </si>
  <si>
    <t>Povýšení rozpočtu kapitoly Evropské projekty celkem</t>
  </si>
  <si>
    <t xml:space="preserve">Převod prostředků z Fondu strategických rezerv </t>
  </si>
  <si>
    <t>Zapojení zůstatků účtů evropských projektů</t>
  </si>
  <si>
    <t>Převod prostředků z účtu kontokorentního úvěru</t>
  </si>
  <si>
    <t>Snížení rozpočtu</t>
  </si>
  <si>
    <t>Schválený rozpočet</t>
  </si>
  <si>
    <t>Upravený rozpočet</t>
  </si>
  <si>
    <t>Splátka jistiny úvěru od EIB</t>
  </si>
  <si>
    <t>CELKEM FINANCOVÁNÍ (+)</t>
  </si>
  <si>
    <t>Snížení rozpočtu celkem</t>
  </si>
  <si>
    <t>SALDO FINANCOVÁNÍ</t>
  </si>
  <si>
    <t>CELKEM FINANCOVÁNÍ (-)</t>
  </si>
  <si>
    <t>FINANCOVÁNÍ (+)</t>
  </si>
  <si>
    <t xml:space="preserve">PŘÍJMY </t>
  </si>
  <si>
    <t>ZDROJE CELKEM</t>
  </si>
  <si>
    <t>VÝDAJE DLE KAPITOL ROZPOČTU</t>
  </si>
  <si>
    <t>VÝDAJE DLE KAPITOL CELKEM</t>
  </si>
  <si>
    <t>FINANCOVÁNÍ (-)</t>
  </si>
  <si>
    <t>VÝDAJE KAPITOLY EVROPSKÉ PROJEKTY</t>
  </si>
  <si>
    <t>VÝDAJE KAPITOLY CELKEM</t>
  </si>
  <si>
    <t xml:space="preserve">Snížení rozpočtu kapitoly Evropské projekty </t>
  </si>
  <si>
    <t>Snížení rozpočtu kapitoly Evropské projekty celkem</t>
  </si>
  <si>
    <t>Zůstatek účtu k 31. 12. 2009</t>
  </si>
  <si>
    <t>Kč</t>
  </si>
  <si>
    <t>% z upr.rozpočtu</t>
  </si>
  <si>
    <t>počítá se zvlášť</t>
  </si>
  <si>
    <t>Krajský úřad - příděl</t>
  </si>
  <si>
    <t>Zastupitelé (uvolnění) - příděl</t>
  </si>
  <si>
    <t>Ostatní nedaňové příjmy  - provize ze smluv na penzijní připojištění</t>
  </si>
  <si>
    <t>CELKEM příjmy</t>
  </si>
  <si>
    <t>su 236/10 nebo 236 - i rozpočet</t>
  </si>
  <si>
    <t>Příspěvek na penzijní připojištění zaměstnanců a uvolněných členů RK</t>
  </si>
  <si>
    <t>pol 5163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</si>
  <si>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</si>
  <si>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</si>
  <si>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</si>
  <si>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CELKEM výdaje</t>
  </si>
  <si>
    <t xml:space="preserve"> </t>
  </si>
  <si>
    <t>Vratky nevyčerpaných přísp. z grant. programů</t>
  </si>
  <si>
    <t>Úroky</t>
  </si>
  <si>
    <t>Zdroje celkem</t>
  </si>
  <si>
    <t>Vyplacené grantové programy</t>
  </si>
  <si>
    <t xml:space="preserve">Vázané zdroje </t>
  </si>
  <si>
    <t>Převody ze zvláštních účtů ukončených projektů, jednotlivých etap projektů, nebo na základě usnesení orgánů kraje</t>
  </si>
  <si>
    <t xml:space="preserve">Zdroje celkem   </t>
  </si>
  <si>
    <t>Převod na projekty kofinancované EU</t>
  </si>
  <si>
    <t>Disponibilní zdroje SF k  30. 4.  2010</t>
  </si>
  <si>
    <t>Stav na účtu k 30. 4. 2010</t>
  </si>
  <si>
    <t>(v tis.Kč)</t>
  </si>
  <si>
    <t>SROVNÁNÍ VÝVOJE DAŇOVÝCH PŘÍJMŮ V ROCE 2010 A 2009   (bez daně placené krajem)</t>
  </si>
  <si>
    <t>ROK 2010</t>
  </si>
  <si>
    <t>Druh příjmu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</si>
  <si>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</si>
  <si>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</si>
  <si>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</si>
  <si>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</si>
  <si>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</si>
  <si>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</si>
  <si>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</si>
  <si>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</si>
  <si>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</si>
  <si>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</si>
  <si>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</si>
  <si>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</si>
  <si>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</si>
  <si>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</si>
  <si>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</si>
  <si>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</si>
  <si>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</si>
  <si>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</si>
  <si>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</si>
  <si>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</si>
  <si>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</si>
  <si>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Poznámka:</t>
  </si>
  <si>
    <t>Ve sledovaném období by alikvotní plnění daň. příjmů mělo činit 33.3%, tj. 1 046 022 tis. Kč. , což je o  88 837 tis. Kč méně než skutečnost.</t>
  </si>
  <si>
    <t>Skutečné plnění daňových příjmů za sledované období činí 1 134 859 tis. Kč, což je o  23 357 tis. Kč méně než za stejné období minulého roku, tj. 98 %.</t>
  </si>
  <si>
    <t>ROK 2009</t>
  </si>
  <si>
    <t>Celkem období skutečnost</t>
  </si>
  <si>
    <t>Celkem celý rok - skutečnost</t>
  </si>
  <si>
    <t>5) VÝVOJ DAŇOVÝCH PŘÍJMŮ KRAJE V OBDOBÍ   leden - duben       2010</t>
  </si>
  <si>
    <t>Disponibilní zdroje FV k  30. 4.  2010</t>
  </si>
  <si>
    <t xml:space="preserve">Převod prostředků z ukončených projektů do Fondu strategických rezerv </t>
  </si>
  <si>
    <t>Vrácení prostředků na účet kontokorentního úvěru</t>
  </si>
  <si>
    <t>Vrácení prostředků do Státního fondu dopravní infrastruktury</t>
  </si>
  <si>
    <t>1) HOSPODAŘENÍ KRAJE VYSOČINA ZA OBDOBÍ 1 - 4/2010</t>
  </si>
  <si>
    <t>2) HOSPODAŘENÍ KRAJE VYSOČINA ZA OBDOBÍ 1 - 4/2010</t>
  </si>
  <si>
    <t>3) HOSPODAŘENÍ KRAJE VYSOČINA ZA OBDOBÍ 1 - 4/2010</t>
  </si>
  <si>
    <t xml:space="preserve">4) FINANCOVÁNÍ </t>
  </si>
  <si>
    <t>Počet stran : 8</t>
  </si>
  <si>
    <t>Poznámka: podrobný rozpis financování je na str. 4 tohoto materiálu</t>
  </si>
  <si>
    <t xml:space="preserve">6) SOCIÁLNÍ FOND ZA OBDOBÍ 1 - 4/2010   </t>
  </si>
  <si>
    <t xml:space="preserve">Příjmy </t>
  </si>
  <si>
    <t>v Kč</t>
  </si>
  <si>
    <t>Výdaje</t>
  </si>
  <si>
    <t xml:space="preserve">7) FOND VYSOČINY ZA OBDOBÍ 1 - 4/2010    </t>
  </si>
  <si>
    <t xml:space="preserve">Zdroje </t>
  </si>
  <si>
    <t xml:space="preserve">8) FOND STRATEGICKÝCH REZERV ZA OBDOBÍ 1 - 4/2010   </t>
  </si>
  <si>
    <t>RK-16-2010-12, př. 1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</si>
</sst>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9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4"/>
      <name val="Arial CE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3" fontId="1" fillId="2" borderId="1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top"/>
    </xf>
    <xf numFmtId="4" fontId="0" fillId="2" borderId="16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/>
    </xf>
    <xf numFmtId="4" fontId="1" fillId="2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3" borderId="8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/>
    </xf>
    <xf numFmtId="0" fontId="1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3" fontId="0" fillId="3" borderId="12" xfId="0" applyNumberFormat="1" applyFill="1" applyBorder="1" applyAlignment="1">
      <alignment horizontal="right"/>
    </xf>
    <xf numFmtId="3" fontId="1" fillId="3" borderId="12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1" fontId="1" fillId="3" borderId="12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" fontId="1" fillId="3" borderId="12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3" fontId="0" fillId="0" borderId="8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3" borderId="8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25" xfId="0" applyNumberFormat="1" applyFont="1" applyFill="1" applyBorder="1" applyAlignment="1">
      <alignment vertical="center"/>
    </xf>
    <xf numFmtId="1" fontId="1" fillId="3" borderId="7" xfId="0" applyNumberFormat="1" applyFont="1" applyFill="1" applyBorder="1" applyAlignment="1">
      <alignment vertical="center"/>
    </xf>
    <xf numFmtId="3" fontId="0" fillId="3" borderId="18" xfId="0" applyNumberFormat="1" applyFill="1" applyBorder="1" applyAlignment="1">
      <alignment vertical="center"/>
    </xf>
    <xf numFmtId="3" fontId="0" fillId="3" borderId="21" xfId="0" applyNumberFormat="1" applyFill="1" applyBorder="1" applyAlignment="1">
      <alignment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vertical="center"/>
    </xf>
    <xf numFmtId="207" fontId="20" fillId="0" borderId="26" xfId="20" applyFill="1" applyBorder="1">
      <alignment horizontal="right" vertical="top" wrapText="1"/>
      <protection/>
    </xf>
    <xf numFmtId="207" fontId="26" fillId="0" borderId="26" xfId="20" applyFont="1" applyFill="1" applyBorder="1">
      <alignment horizontal="right" vertical="top" wrapText="1"/>
      <protection/>
    </xf>
    <xf numFmtId="207" fontId="27" fillId="0" borderId="26" xfId="20" applyFill="1" applyBorder="1">
      <alignment horizontal="right" vertical="top" wrapText="1"/>
      <protection/>
    </xf>
    <xf numFmtId="207" fontId="28" fillId="0" borderId="26" xfId="20" applyFont="1" applyFill="1" applyBorder="1">
      <alignment horizontal="right" vertical="top" wrapText="1"/>
      <protection/>
    </xf>
    <xf numFmtId="0" fontId="29" fillId="0" borderId="27" xfId="20" applyFill="1" applyBorder="1">
      <alignment vertical="top" wrapText="1"/>
      <protection/>
    </xf>
    <xf numFmtId="0" fontId="0" fillId="0" borderId="28" xfId="0" applyBorder="1" applyAlignment="1">
      <alignment/>
    </xf>
    <xf numFmtId="0" fontId="20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19" fillId="0" borderId="0" xfId="20">
      <alignment wrapText="1"/>
      <protection/>
    </xf>
    <xf numFmtId="0" fontId="20" fillId="0" borderId="0" xfId="20" applyFill="1" applyBorder="1">
      <alignment vertical="top" wrapText="1"/>
      <protection/>
    </xf>
    <xf numFmtId="0" fontId="21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2" fillId="0" borderId="0" xfId="20" applyFill="1" applyBorder="1">
      <alignment horizontal="right" vertical="top" wrapText="1"/>
      <protection/>
    </xf>
    <xf numFmtId="0" fontId="20" fillId="0" borderId="0" xfId="20" applyFill="1" applyBorder="1">
      <alignment vertical="top" wrapText="1"/>
      <protection/>
    </xf>
    <xf numFmtId="0" fontId="20" fillId="0" borderId="0" xfId="20" applyFill="1">
      <alignment vertical="top" wrapText="1"/>
      <protection/>
    </xf>
    <xf numFmtId="0" fontId="23" fillId="0" borderId="29" xfId="20" applyFont="1" applyFill="1" applyBorder="1">
      <alignment horizontal="left" vertical="top" wrapText="1"/>
      <protection/>
    </xf>
    <xf numFmtId="0" fontId="24" fillId="0" borderId="29" xfId="20" applyFill="1" applyBorder="1">
      <alignment horizontal="center" vertical="top" wrapText="1"/>
      <protection/>
    </xf>
    <xf numFmtId="0" fontId="20" fillId="2" borderId="26" xfId="20" applyFill="1" applyBorder="1">
      <alignment horizontal="left" vertical="top" wrapText="1"/>
      <protection/>
    </xf>
    <xf numFmtId="0" fontId="20" fillId="2" borderId="26" xfId="20" applyFill="1" applyBorder="1">
      <alignment horizontal="center" vertical="top" wrapText="1"/>
      <protection/>
    </xf>
    <xf numFmtId="0" fontId="25" fillId="0" borderId="30" xfId="20" applyFill="1" applyBorder="1">
      <alignment vertical="top" wrapText="1"/>
      <protection/>
    </xf>
    <xf numFmtId="0" fontId="27" fillId="0" borderId="26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9" fillId="0" borderId="0" xfId="20" applyFill="1" applyBorder="1">
      <alignment vertical="top" wrapText="1"/>
      <protection/>
    </xf>
    <xf numFmtId="0" fontId="30" fillId="0" borderId="0" xfId="20" applyFont="1" applyFill="1" applyBorder="1">
      <alignment vertical="top" wrapText="1"/>
      <protection/>
    </xf>
    <xf numFmtId="0" fontId="29" fillId="0" borderId="0" xfId="20" applyFill="1" applyBorder="1">
      <alignment vertical="top" wrapText="1"/>
      <protection/>
    </xf>
    <xf numFmtId="3" fontId="0" fillId="3" borderId="31" xfId="0" applyNumberFormat="1" applyFill="1" applyBorder="1" applyAlignment="1">
      <alignment horizontal="right" vertical="center"/>
    </xf>
    <xf numFmtId="3" fontId="0" fillId="3" borderId="25" xfId="0" applyNumberFormat="1" applyFill="1" applyBorder="1" applyAlignment="1">
      <alignment horizontal="right" vertical="center"/>
    </xf>
    <xf numFmtId="3" fontId="0" fillId="3" borderId="6" xfId="0" applyNumberForma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horizontal="right" vertical="center"/>
    </xf>
    <xf numFmtId="3" fontId="0" fillId="3" borderId="9" xfId="0" applyNumberForma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3" fontId="1" fillId="3" borderId="2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top"/>
    </xf>
    <xf numFmtId="0" fontId="1" fillId="2" borderId="19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vertical="top"/>
    </xf>
    <xf numFmtId="3" fontId="0" fillId="2" borderId="21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/>
    </xf>
    <xf numFmtId="1" fontId="0" fillId="0" borderId="13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/>
    </xf>
    <xf numFmtId="3" fontId="0" fillId="2" borderId="2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1" fillId="2" borderId="22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3" fontId="1" fillId="3" borderId="21" xfId="0" applyNumberFormat="1" applyFont="1" applyFill="1" applyBorder="1" applyAlignment="1">
      <alignment vertical="center"/>
    </xf>
    <xf numFmtId="3" fontId="1" fillId="2" borderId="2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3" fontId="0" fillId="0" borderId="33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3" fontId="0" fillId="0" borderId="7" xfId="0" applyNumberForma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21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1" fillId="0" borderId="0" xfId="20" applyFont="1" applyFill="1" applyBorder="1">
      <alignment vertical="top" wrapText="1"/>
      <protection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0" fontId="1" fillId="2" borderId="36" xfId="0" applyFont="1" applyFill="1" applyBorder="1" applyAlignment="1">
      <alignment horizontal="left" vertical="center"/>
    </xf>
    <xf numFmtId="0" fontId="21" fillId="0" borderId="0" xfId="20" applyFill="1" applyBorder="1">
      <alignment vertical="top" wrapText="1"/>
      <protection/>
    </xf>
    <xf numFmtId="0" fontId="22" fillId="0" borderId="0" xfId="20" applyFill="1" applyBorder="1">
      <alignment horizontal="right" vertical="top" wrapText="1"/>
      <protection/>
    </xf>
    <xf numFmtId="0" fontId="24" fillId="0" borderId="29" xfId="20" applyFill="1" applyBorder="1">
      <alignment horizontal="center" vertical="top" wrapText="1"/>
      <protection/>
    </xf>
    <xf numFmtId="0" fontId="20" fillId="2" borderId="26" xfId="20" applyFill="1" applyBorder="1">
      <alignment horizontal="center" vertical="top" wrapText="1"/>
      <protection/>
    </xf>
    <xf numFmtId="207" fontId="20" fillId="0" borderId="26" xfId="20" applyFill="1" applyBorder="1">
      <alignment horizontal="right" vertical="top" wrapText="1"/>
      <protection/>
    </xf>
    <xf numFmtId="207" fontId="26" fillId="0" borderId="26" xfId="20" applyFont="1" applyFill="1" applyBorder="1">
      <alignment horizontal="right" vertical="top" wrapText="1"/>
      <protection/>
    </xf>
    <xf numFmtId="208" fontId="26" fillId="0" borderId="26" xfId="20" applyFont="1" applyFill="1" applyBorder="1">
      <alignment horizontal="center" vertical="top" wrapText="1"/>
      <protection/>
    </xf>
    <xf numFmtId="207" fontId="27" fillId="0" borderId="26" xfId="20" applyFill="1" applyBorder="1">
      <alignment horizontal="right" vertical="top" wrapText="1"/>
      <protection/>
    </xf>
    <xf numFmtId="207" fontId="28" fillId="0" borderId="26" xfId="20" applyFont="1" applyFill="1" applyBorder="1">
      <alignment horizontal="right" vertical="top" wrapText="1"/>
      <protection/>
    </xf>
    <xf numFmtId="208" fontId="28" fillId="0" borderId="26" xfId="20" applyFont="1" applyFill="1" applyBorder="1">
      <alignment horizontal="center" vertical="top" wrapText="1"/>
      <protection/>
    </xf>
    <xf numFmtId="0" fontId="29" fillId="0" borderId="27" xfId="20" applyFill="1" applyBorder="1">
      <alignment vertical="top" wrapText="1"/>
      <protection/>
    </xf>
    <xf numFmtId="0" fontId="30" fillId="0" borderId="0" xfId="20" applyFont="1" applyFill="1" applyBorder="1">
      <alignment vertical="top" wrapText="1"/>
      <protection/>
    </xf>
    <xf numFmtId="0" fontId="29" fillId="0" borderId="0" xfId="20" applyFill="1" applyBorder="1">
      <alignment vertical="top" wrapText="1"/>
      <protection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32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3" borderId="1" xfId="0" applyFont="1" applyFill="1" applyBorder="1" applyAlignment="1">
      <alignment vertical="center" wrapText="1" shrinkToFit="1"/>
    </xf>
    <xf numFmtId="0" fontId="0" fillId="3" borderId="8" xfId="0" applyFill="1" applyBorder="1" applyAlignment="1">
      <alignment/>
    </xf>
    <xf numFmtId="0" fontId="17" fillId="3" borderId="14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1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ě4-2010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2.75">
      <c r="D1" s="253" t="s">
        <v>146</v>
      </c>
      <c r="E1" s="253"/>
    </row>
    <row r="2" spans="4:5" ht="12.75">
      <c r="D2" s="253" t="s">
        <v>137</v>
      </c>
      <c r="E2" s="253"/>
    </row>
    <row r="3" spans="4:5" ht="6.75" customHeight="1">
      <c r="D3" s="187"/>
      <c r="E3" s="187"/>
    </row>
    <row r="4" spans="1:5" ht="21.75" customHeight="1">
      <c r="A4" s="249" t="s">
        <v>133</v>
      </c>
      <c r="B4" s="250"/>
      <c r="C4" s="250"/>
      <c r="D4" s="250"/>
      <c r="E4" s="250"/>
    </row>
    <row r="5" spans="1:5" ht="17.25" customHeight="1">
      <c r="A5" s="251" t="s">
        <v>37</v>
      </c>
      <c r="B5" s="252"/>
      <c r="C5" s="252"/>
      <c r="D5" s="252"/>
      <c r="E5" s="252"/>
    </row>
    <row r="6" spans="1:5" ht="8.25" customHeight="1">
      <c r="A6" s="102"/>
      <c r="B6" s="103"/>
      <c r="C6" s="103"/>
      <c r="D6" s="103"/>
      <c r="E6" s="103"/>
    </row>
    <row r="7" ht="12.75" customHeight="1" thickBot="1">
      <c r="E7" s="186" t="s">
        <v>31</v>
      </c>
    </row>
    <row r="8" spans="1:5" ht="26.25" customHeight="1">
      <c r="A8" s="72" t="s">
        <v>62</v>
      </c>
      <c r="B8" s="38" t="s">
        <v>29</v>
      </c>
      <c r="C8" s="38" t="s">
        <v>30</v>
      </c>
      <c r="D8" s="40" t="s">
        <v>3</v>
      </c>
      <c r="E8" s="39" t="s">
        <v>24</v>
      </c>
    </row>
    <row r="9" spans="1:9" ht="15" customHeight="1">
      <c r="A9" s="4" t="s">
        <v>25</v>
      </c>
      <c r="B9" s="11">
        <v>3179281</v>
      </c>
      <c r="C9" s="11">
        <v>3179281</v>
      </c>
      <c r="D9" s="180">
        <v>1135329</v>
      </c>
      <c r="E9" s="23">
        <f>D9/C9*100</f>
        <v>35.71024391993032</v>
      </c>
      <c r="G9" s="10"/>
      <c r="H9" s="10"/>
      <c r="I9" s="10"/>
    </row>
    <row r="10" spans="1:9" ht="15" customHeight="1">
      <c r="A10" s="2" t="s">
        <v>26</v>
      </c>
      <c r="B10" s="13">
        <v>280268</v>
      </c>
      <c r="C10" s="13">
        <v>287053</v>
      </c>
      <c r="D10" s="181">
        <v>43739</v>
      </c>
      <c r="E10" s="12">
        <f>D10/C10*100</f>
        <v>15.237255837772118</v>
      </c>
      <c r="G10" s="63"/>
      <c r="H10" s="63"/>
      <c r="I10" s="63"/>
    </row>
    <row r="11" spans="1:9" ht="15" customHeight="1">
      <c r="A11" s="2" t="s">
        <v>27</v>
      </c>
      <c r="B11" s="13">
        <v>5000</v>
      </c>
      <c r="C11" s="82">
        <v>5000</v>
      </c>
      <c r="D11" s="181">
        <v>2270</v>
      </c>
      <c r="E11" s="12">
        <f>D11/C11*100</f>
        <v>45.4</v>
      </c>
      <c r="G11" s="63"/>
      <c r="H11" s="63"/>
      <c r="I11" s="63"/>
    </row>
    <row r="12" spans="1:9" ht="15" customHeight="1" thickBot="1">
      <c r="A12" s="5" t="s">
        <v>28</v>
      </c>
      <c r="B12" s="14">
        <v>3770549</v>
      </c>
      <c r="C12" s="14">
        <v>5341096</v>
      </c>
      <c r="D12" s="15">
        <v>3336614</v>
      </c>
      <c r="E12" s="12">
        <f>D12/C12*100</f>
        <v>62.47058656126009</v>
      </c>
      <c r="G12" s="64"/>
      <c r="H12" s="64"/>
      <c r="I12" s="64"/>
    </row>
    <row r="13" spans="1:9" ht="20.25" customHeight="1" thickBot="1">
      <c r="A13" s="98" t="s">
        <v>0</v>
      </c>
      <c r="B13" s="89">
        <f>SUM(B9:B12)</f>
        <v>7235098</v>
      </c>
      <c r="C13" s="89">
        <f>SUM(C9:C12)</f>
        <v>8812430</v>
      </c>
      <c r="D13" s="99">
        <f>SUM(D9:D12)</f>
        <v>4517952</v>
      </c>
      <c r="E13" s="100">
        <f>D13/C13*100</f>
        <v>51.267947660293466</v>
      </c>
      <c r="G13" s="10"/>
      <c r="H13" s="10"/>
      <c r="I13" s="10"/>
    </row>
    <row r="14" spans="1:9" ht="12.75" customHeight="1" thickBot="1">
      <c r="A14" s="51"/>
      <c r="B14" s="22"/>
      <c r="C14" s="22"/>
      <c r="D14" s="22"/>
      <c r="E14" s="22"/>
      <c r="G14" s="10"/>
      <c r="H14" s="10"/>
      <c r="I14" s="10"/>
    </row>
    <row r="15" spans="1:9" ht="20.25" customHeight="1" thickBot="1">
      <c r="A15" s="87" t="s">
        <v>61</v>
      </c>
      <c r="B15" s="88">
        <v>1050562</v>
      </c>
      <c r="C15" s="88">
        <v>1411631</v>
      </c>
      <c r="D15" s="96">
        <v>417465</v>
      </c>
      <c r="E15" s="101">
        <f>D15/C15*100</f>
        <v>29.573238332113704</v>
      </c>
      <c r="G15" s="10"/>
      <c r="H15" s="10"/>
      <c r="I15" s="10"/>
    </row>
    <row r="16" spans="1:9" ht="7.5" customHeight="1" thickBot="1">
      <c r="A16" s="51"/>
      <c r="B16" s="22"/>
      <c r="C16" s="22"/>
      <c r="D16" s="22"/>
      <c r="E16" s="22"/>
      <c r="G16" s="10"/>
      <c r="H16" s="10"/>
      <c r="I16" s="10"/>
    </row>
    <row r="17" spans="1:9" ht="20.25" customHeight="1" thickBot="1">
      <c r="A17" s="73" t="s">
        <v>63</v>
      </c>
      <c r="B17" s="54">
        <f>SUM(B15+B13)</f>
        <v>8285660</v>
      </c>
      <c r="C17" s="54">
        <f>SUM(C15+C13)</f>
        <v>10224061</v>
      </c>
      <c r="D17" s="54">
        <f>SUM(D15+D13)</f>
        <v>4935417</v>
      </c>
      <c r="E17" s="55">
        <f>D17/C17*100</f>
        <v>48.27256996999529</v>
      </c>
      <c r="G17" s="10"/>
      <c r="H17" s="10"/>
      <c r="I17" s="10"/>
    </row>
    <row r="18" spans="2:9" ht="7.5" customHeight="1" thickBot="1">
      <c r="B18" s="1"/>
      <c r="C18" s="1"/>
      <c r="D18" s="1"/>
      <c r="G18" s="63"/>
      <c r="H18" s="63"/>
      <c r="I18" s="63"/>
    </row>
    <row r="19" spans="1:9" ht="18.75" customHeight="1" thickBot="1">
      <c r="A19" s="73" t="s">
        <v>64</v>
      </c>
      <c r="B19" s="35"/>
      <c r="C19" s="35"/>
      <c r="D19" s="36"/>
      <c r="E19" s="37"/>
      <c r="G19" s="63"/>
      <c r="H19" s="63"/>
      <c r="I19" s="63"/>
    </row>
    <row r="20" spans="1:9" ht="15" customHeight="1">
      <c r="A20" s="32" t="s">
        <v>4</v>
      </c>
      <c r="B20" s="33">
        <v>79727</v>
      </c>
      <c r="C20" s="182">
        <v>79727</v>
      </c>
      <c r="D20" s="182">
        <v>11825</v>
      </c>
      <c r="E20" s="23">
        <f aca="true" t="shared" si="0" ref="E20:E33">D20/C20*100</f>
        <v>14.831863734995673</v>
      </c>
      <c r="G20" s="63"/>
      <c r="H20" s="63"/>
      <c r="I20" s="63"/>
    </row>
    <row r="21" spans="1:9" ht="15" customHeight="1">
      <c r="A21" s="26" t="s">
        <v>5</v>
      </c>
      <c r="B21" s="27">
        <v>4071005</v>
      </c>
      <c r="C21" s="141">
        <v>4409515</v>
      </c>
      <c r="D21" s="82">
        <v>2109282</v>
      </c>
      <c r="E21" s="12">
        <f t="shared" si="0"/>
        <v>47.83478455113544</v>
      </c>
      <c r="G21" s="63"/>
      <c r="H21" s="63"/>
      <c r="I21" s="63"/>
    </row>
    <row r="22" spans="1:9" ht="15" customHeight="1">
      <c r="A22" s="24" t="s">
        <v>6</v>
      </c>
      <c r="B22" s="25">
        <v>132260</v>
      </c>
      <c r="C22" s="82">
        <v>132464</v>
      </c>
      <c r="D22" s="82">
        <v>39173</v>
      </c>
      <c r="E22" s="12">
        <f t="shared" si="0"/>
        <v>29.572563111486893</v>
      </c>
      <c r="G22" s="63"/>
      <c r="H22" s="63"/>
      <c r="I22" s="63"/>
    </row>
    <row r="23" spans="1:9" ht="15" customHeight="1">
      <c r="A23" s="24" t="s">
        <v>7</v>
      </c>
      <c r="B23" s="25">
        <v>387035</v>
      </c>
      <c r="C23" s="82">
        <v>404538</v>
      </c>
      <c r="D23" s="82">
        <v>93578</v>
      </c>
      <c r="E23" s="12">
        <f t="shared" si="0"/>
        <v>23.13206670325161</v>
      </c>
      <c r="G23" s="63"/>
      <c r="H23" s="63"/>
      <c r="I23" s="63"/>
    </row>
    <row r="24" spans="1:9" ht="15" customHeight="1">
      <c r="A24" s="24" t="s">
        <v>8</v>
      </c>
      <c r="B24" s="25">
        <v>8710</v>
      </c>
      <c r="C24" s="82">
        <v>8710</v>
      </c>
      <c r="D24" s="82">
        <v>5123</v>
      </c>
      <c r="E24" s="12">
        <f t="shared" si="0"/>
        <v>58.817451205510906</v>
      </c>
      <c r="G24" s="63"/>
      <c r="H24" s="63"/>
      <c r="I24" s="63"/>
    </row>
    <row r="25" spans="1:9" ht="15" customHeight="1">
      <c r="A25" s="24" t="s">
        <v>9</v>
      </c>
      <c r="B25" s="25">
        <v>6940</v>
      </c>
      <c r="C25" s="82">
        <v>6940</v>
      </c>
      <c r="D25" s="82">
        <v>0</v>
      </c>
      <c r="E25" s="12">
        <f t="shared" si="0"/>
        <v>0</v>
      </c>
      <c r="G25" s="63"/>
      <c r="H25" s="63"/>
      <c r="I25" s="63"/>
    </row>
    <row r="26" spans="1:9" ht="15" customHeight="1">
      <c r="A26" s="24" t="s">
        <v>10</v>
      </c>
      <c r="B26" s="25">
        <v>1390842</v>
      </c>
      <c r="C26" s="82">
        <v>1533964</v>
      </c>
      <c r="D26" s="82">
        <v>478184</v>
      </c>
      <c r="E26" s="12">
        <f t="shared" si="0"/>
        <v>31.17309141544391</v>
      </c>
      <c r="G26" s="63"/>
      <c r="H26" s="63"/>
      <c r="I26" s="63"/>
    </row>
    <row r="27" spans="1:9" ht="15" customHeight="1">
      <c r="A27" s="24" t="s">
        <v>11</v>
      </c>
      <c r="B27" s="25">
        <v>82564</v>
      </c>
      <c r="C27" s="82">
        <v>88497</v>
      </c>
      <c r="D27" s="82">
        <v>40773</v>
      </c>
      <c r="E27" s="12">
        <f t="shared" si="0"/>
        <v>46.07274822875352</v>
      </c>
      <c r="G27" s="63"/>
      <c r="H27" s="63"/>
      <c r="I27" s="63"/>
    </row>
    <row r="28" spans="1:9" ht="15" customHeight="1">
      <c r="A28" s="24" t="s">
        <v>21</v>
      </c>
      <c r="B28" s="25">
        <v>11230</v>
      </c>
      <c r="C28" s="82">
        <v>18207</v>
      </c>
      <c r="D28" s="82">
        <v>7728</v>
      </c>
      <c r="E28" s="12">
        <f t="shared" si="0"/>
        <v>42.445213379469436</v>
      </c>
      <c r="G28" s="63"/>
      <c r="H28" s="63"/>
      <c r="I28" s="63"/>
    </row>
    <row r="29" spans="1:9" ht="15" customHeight="1">
      <c r="A29" s="24" t="s">
        <v>12</v>
      </c>
      <c r="B29" s="25">
        <v>51469</v>
      </c>
      <c r="C29" s="82">
        <v>57211</v>
      </c>
      <c r="D29" s="82">
        <v>17557</v>
      </c>
      <c r="E29" s="12">
        <f t="shared" si="0"/>
        <v>30.688154375906727</v>
      </c>
      <c r="G29" s="63"/>
      <c r="H29" s="63"/>
      <c r="I29" s="63"/>
    </row>
    <row r="30" spans="1:9" ht="15" customHeight="1">
      <c r="A30" s="24" t="s">
        <v>13</v>
      </c>
      <c r="B30" s="25">
        <v>265386</v>
      </c>
      <c r="C30" s="82">
        <v>265416</v>
      </c>
      <c r="D30" s="82">
        <v>81252</v>
      </c>
      <c r="E30" s="12">
        <f t="shared" si="0"/>
        <v>30.61307532326612</v>
      </c>
      <c r="G30" s="63"/>
      <c r="H30" s="63"/>
      <c r="I30" s="63"/>
    </row>
    <row r="31" spans="1:9" ht="15" customHeight="1">
      <c r="A31" s="24" t="s">
        <v>14</v>
      </c>
      <c r="B31" s="25">
        <v>121015</v>
      </c>
      <c r="C31" s="82">
        <v>125534</v>
      </c>
      <c r="D31" s="82">
        <v>7773</v>
      </c>
      <c r="E31" s="12">
        <f t="shared" si="0"/>
        <v>6.191947998151895</v>
      </c>
      <c r="G31" s="63"/>
      <c r="H31" s="63"/>
      <c r="I31" s="63"/>
    </row>
    <row r="32" spans="1:9" ht="15" customHeight="1">
      <c r="A32" s="26" t="s">
        <v>15</v>
      </c>
      <c r="B32" s="27">
        <v>379050</v>
      </c>
      <c r="C32" s="141">
        <v>384932</v>
      </c>
      <c r="D32" s="82">
        <v>58968</v>
      </c>
      <c r="E32" s="12">
        <f t="shared" si="0"/>
        <v>15.319069342117569</v>
      </c>
      <c r="G32" s="63"/>
      <c r="H32" s="63"/>
      <c r="I32" s="63"/>
    </row>
    <row r="33" spans="1:9" ht="15" customHeight="1">
      <c r="A33" s="24" t="s">
        <v>16</v>
      </c>
      <c r="B33" s="13">
        <v>33858</v>
      </c>
      <c r="C33" s="82">
        <v>37465</v>
      </c>
      <c r="D33" s="82">
        <v>7200</v>
      </c>
      <c r="E33" s="12">
        <f t="shared" si="0"/>
        <v>19.217936740958226</v>
      </c>
      <c r="G33" s="63"/>
      <c r="H33" s="63"/>
      <c r="I33" s="63"/>
    </row>
    <row r="34" spans="1:9" ht="15" customHeight="1">
      <c r="A34" s="24" t="s">
        <v>17</v>
      </c>
      <c r="B34" s="25">
        <v>70107</v>
      </c>
      <c r="C34" s="82">
        <v>70107</v>
      </c>
      <c r="D34" s="82">
        <v>-11102</v>
      </c>
      <c r="E34" s="12" t="s">
        <v>18</v>
      </c>
      <c r="G34" s="63"/>
      <c r="H34" s="63"/>
      <c r="I34" s="63"/>
    </row>
    <row r="35" spans="1:9" ht="15" customHeight="1">
      <c r="A35" s="24" t="s">
        <v>19</v>
      </c>
      <c r="B35" s="25">
        <v>145000</v>
      </c>
      <c r="C35" s="82">
        <f>SUM(C36:C38)</f>
        <v>117675</v>
      </c>
      <c r="D35" s="82" t="s">
        <v>18</v>
      </c>
      <c r="E35" s="12" t="s">
        <v>18</v>
      </c>
      <c r="G35" s="63"/>
      <c r="H35" s="63"/>
      <c r="I35" s="63"/>
    </row>
    <row r="36" spans="1:9" ht="12.75">
      <c r="A36" s="28" t="s">
        <v>22</v>
      </c>
      <c r="B36" s="29">
        <v>100000</v>
      </c>
      <c r="C36" s="183">
        <v>100000</v>
      </c>
      <c r="D36" s="82" t="s">
        <v>18</v>
      </c>
      <c r="E36" s="12" t="s">
        <v>18</v>
      </c>
      <c r="G36" s="63"/>
      <c r="H36" s="63"/>
      <c r="I36" s="63"/>
    </row>
    <row r="37" spans="1:9" ht="12.75">
      <c r="A37" s="28" t="s">
        <v>39</v>
      </c>
      <c r="B37" s="29">
        <v>40000</v>
      </c>
      <c r="C37" s="183">
        <v>12675</v>
      </c>
      <c r="D37" s="82" t="s">
        <v>18</v>
      </c>
      <c r="E37" s="12" t="s">
        <v>18</v>
      </c>
      <c r="G37" s="63"/>
      <c r="H37" s="63"/>
      <c r="I37" s="63"/>
    </row>
    <row r="38" spans="1:9" ht="12.75">
      <c r="A38" s="28" t="s">
        <v>23</v>
      </c>
      <c r="B38" s="29">
        <v>5000</v>
      </c>
      <c r="C38" s="183">
        <v>5000</v>
      </c>
      <c r="D38" s="82" t="s">
        <v>18</v>
      </c>
      <c r="E38" s="12" t="s">
        <v>18</v>
      </c>
      <c r="G38" s="63"/>
      <c r="H38" s="63"/>
      <c r="I38" s="63"/>
    </row>
    <row r="39" spans="1:9" ht="15" customHeight="1" thickBot="1">
      <c r="A39" s="30" t="s">
        <v>20</v>
      </c>
      <c r="B39" s="31">
        <v>1025062</v>
      </c>
      <c r="C39" s="184">
        <v>1335242</v>
      </c>
      <c r="D39" s="82">
        <v>240142</v>
      </c>
      <c r="E39" s="12">
        <f>D39/C39*100</f>
        <v>17.98490460905214</v>
      </c>
      <c r="G39" s="63"/>
      <c r="H39" s="63"/>
      <c r="I39" s="63"/>
    </row>
    <row r="40" spans="1:9" ht="23.25" customHeight="1" thickBot="1">
      <c r="A40" s="84" t="s">
        <v>65</v>
      </c>
      <c r="B40" s="92">
        <f>SUM(B20+B21+B22+B23+B24+B25+B26+B27+B28+B29+B30+B31+B32+B33+B34+B35+B39)</f>
        <v>8261260</v>
      </c>
      <c r="C40" s="92">
        <f>SUM(C20+C21+C22+C23+C24+C25+C26+C27+C28+C29+C30+C31+C32+C33+C34+C35+C39)</f>
        <v>9076144</v>
      </c>
      <c r="D40" s="93">
        <f>SUM(D20+D21+D22+D23+D24+D25+D26+D27+D28+D29+D30+D31+D32+D33+D34+D39)</f>
        <v>3187456</v>
      </c>
      <c r="E40" s="95">
        <f>D40/C40*100</f>
        <v>35.119054964310834</v>
      </c>
      <c r="G40" s="63"/>
      <c r="H40" s="63"/>
      <c r="I40" s="63"/>
    </row>
    <row r="41" spans="1:9" ht="8.25" customHeight="1" thickBot="1">
      <c r="A41" s="20"/>
      <c r="B41" s="21"/>
      <c r="C41" s="21"/>
      <c r="D41" s="21"/>
      <c r="E41" s="21"/>
      <c r="G41" s="63"/>
      <c r="H41" s="63"/>
      <c r="I41" s="63"/>
    </row>
    <row r="42" spans="1:9" ht="23.25" customHeight="1" thickBot="1">
      <c r="A42" s="87" t="s">
        <v>66</v>
      </c>
      <c r="B42" s="88">
        <v>24400</v>
      </c>
      <c r="C42" s="88">
        <v>1147917</v>
      </c>
      <c r="D42" s="96">
        <v>1076990</v>
      </c>
      <c r="E42" s="97">
        <f>D42/C42*100</f>
        <v>93.82124317350471</v>
      </c>
      <c r="G42" s="63"/>
      <c r="H42" s="63"/>
      <c r="I42" s="63"/>
    </row>
    <row r="43" spans="1:9" ht="7.5" customHeight="1" thickBot="1">
      <c r="A43" s="57"/>
      <c r="B43" s="58"/>
      <c r="C43" s="58"/>
      <c r="D43" s="58"/>
      <c r="E43" s="59"/>
      <c r="G43" s="63"/>
      <c r="H43" s="63"/>
      <c r="I43" s="63"/>
    </row>
    <row r="44" spans="1:9" ht="23.25" customHeight="1" thickBot="1">
      <c r="A44" s="74" t="s">
        <v>1</v>
      </c>
      <c r="B44" s="17">
        <f>SUM(B42+B40)</f>
        <v>8285660</v>
      </c>
      <c r="C44" s="17">
        <f>SUM(C42+C40)</f>
        <v>10224061</v>
      </c>
      <c r="D44" s="17">
        <f>SUM(D42+D40)</f>
        <v>4264446</v>
      </c>
      <c r="E44" s="19">
        <f>D44/C44*100</f>
        <v>41.709903726122135</v>
      </c>
      <c r="G44" s="63"/>
      <c r="H44" s="63"/>
      <c r="I44" s="63"/>
    </row>
    <row r="45" spans="2:9" ht="16.5" customHeight="1" thickBot="1">
      <c r="B45" s="1"/>
      <c r="C45" s="1"/>
      <c r="D45" s="1"/>
      <c r="G45" s="63"/>
      <c r="H45" s="63"/>
      <c r="I45" s="63"/>
    </row>
    <row r="46" spans="1:9" ht="19.5" customHeight="1" thickBot="1">
      <c r="A46" s="74" t="s">
        <v>2</v>
      </c>
      <c r="B46" s="17">
        <f>B17-B44</f>
        <v>0</v>
      </c>
      <c r="C46" s="17">
        <f>C17-C44</f>
        <v>0</v>
      </c>
      <c r="D46" s="17">
        <f>D17-D44</f>
        <v>670971</v>
      </c>
      <c r="E46" s="19" t="s">
        <v>18</v>
      </c>
      <c r="G46" s="65"/>
      <c r="H46" s="65"/>
      <c r="I46" s="65"/>
    </row>
    <row r="47" spans="1:9" ht="12.75" customHeight="1">
      <c r="A47" s="78"/>
      <c r="B47" s="21"/>
      <c r="C47" s="21"/>
      <c r="D47" s="21"/>
      <c r="E47" s="22"/>
      <c r="G47" s="65"/>
      <c r="H47" s="65"/>
      <c r="I47" s="65"/>
    </row>
    <row r="48" spans="1:9" ht="12.75">
      <c r="A48" t="s">
        <v>138</v>
      </c>
      <c r="B48" s="1"/>
      <c r="C48" s="1"/>
      <c r="D48" s="1"/>
      <c r="G48" s="64"/>
      <c r="H48" s="64"/>
      <c r="I48" s="64"/>
    </row>
    <row r="49" spans="1:9" ht="12.75" customHeight="1">
      <c r="A49" s="60"/>
      <c r="B49" s="61"/>
      <c r="C49" s="61"/>
      <c r="D49" s="61"/>
      <c r="E49" s="62"/>
      <c r="G49" s="10"/>
      <c r="H49" s="10"/>
      <c r="I49" s="10"/>
    </row>
    <row r="50" spans="1:9" ht="12.75" customHeight="1">
      <c r="A50" s="57"/>
      <c r="B50" s="58"/>
      <c r="C50" s="58"/>
      <c r="D50" s="58"/>
      <c r="E50" s="59"/>
      <c r="G50" s="65"/>
      <c r="H50" s="65"/>
      <c r="I50" s="65"/>
    </row>
    <row r="51" spans="1:9" ht="12.75" customHeight="1">
      <c r="A51" s="57"/>
      <c r="B51" s="58"/>
      <c r="C51" s="58"/>
      <c r="D51" s="58"/>
      <c r="E51" s="59"/>
      <c r="G51" s="65"/>
      <c r="H51" s="65"/>
      <c r="I51" s="65"/>
    </row>
    <row r="52" spans="1:9" ht="12.75" customHeight="1">
      <c r="A52" s="20"/>
      <c r="B52" s="21"/>
      <c r="C52" s="21"/>
      <c r="D52" s="21"/>
      <c r="E52" s="22"/>
      <c r="G52" s="64"/>
      <c r="H52" s="64"/>
      <c r="I52" s="64"/>
    </row>
    <row r="53" spans="1:9" ht="12.75" customHeight="1">
      <c r="A53" s="62"/>
      <c r="B53" s="62"/>
      <c r="C53" s="62"/>
      <c r="D53" s="62"/>
      <c r="E53" s="62"/>
      <c r="G53" s="10"/>
      <c r="H53" s="10"/>
      <c r="I53" s="10"/>
    </row>
    <row r="54" spans="1:9" ht="12.75" customHeight="1">
      <c r="A54" s="20"/>
      <c r="B54" s="21"/>
      <c r="C54" s="21"/>
      <c r="D54" s="21"/>
      <c r="E54" s="22"/>
      <c r="G54" s="65"/>
      <c r="H54" s="65"/>
      <c r="I54" s="65"/>
    </row>
    <row r="55" spans="1:9" ht="12.75" customHeight="1">
      <c r="A55" s="20"/>
      <c r="B55" s="21"/>
      <c r="C55" s="21"/>
      <c r="D55" s="21"/>
      <c r="E55" s="22"/>
      <c r="G55" s="65"/>
      <c r="H55" s="65"/>
      <c r="I55" s="65"/>
    </row>
    <row r="56" spans="1:9" ht="12.75">
      <c r="A56" s="62"/>
      <c r="B56" s="62"/>
      <c r="C56" s="62"/>
      <c r="D56" s="62"/>
      <c r="E56" s="62"/>
      <c r="G56" s="65"/>
      <c r="H56" s="63"/>
      <c r="I56" s="65"/>
    </row>
    <row r="57" spans="1:9" ht="12.75" customHeight="1">
      <c r="A57" s="76"/>
      <c r="B57" s="77"/>
      <c r="C57" s="77"/>
      <c r="D57" s="75"/>
      <c r="E57" s="62"/>
      <c r="G57" s="64"/>
      <c r="H57" s="64"/>
      <c r="I57" s="64"/>
    </row>
    <row r="58" spans="1:9" ht="12.75" customHeight="1">
      <c r="A58" s="20"/>
      <c r="B58" s="20"/>
      <c r="C58" s="20"/>
      <c r="D58" s="75"/>
      <c r="E58" s="62"/>
      <c r="G58" s="10"/>
      <c r="H58" s="10"/>
      <c r="I58" s="10"/>
    </row>
    <row r="59" spans="1:9" ht="12.75">
      <c r="A59" s="10"/>
      <c r="B59" s="10"/>
      <c r="C59" s="10"/>
      <c r="D59" s="10"/>
      <c r="E59" s="10"/>
      <c r="G59" s="65"/>
      <c r="H59" s="65"/>
      <c r="I59" s="65"/>
    </row>
    <row r="60" spans="1:9" ht="12.75">
      <c r="A60" s="62"/>
      <c r="B60" s="62"/>
      <c r="C60" s="62"/>
      <c r="D60" s="9"/>
      <c r="E60" s="10"/>
      <c r="G60" s="65"/>
      <c r="H60" s="63"/>
      <c r="I60" s="65"/>
    </row>
    <row r="61" spans="1:9" ht="12.75">
      <c r="A61" s="10"/>
      <c r="B61" s="10"/>
      <c r="C61" s="10"/>
      <c r="D61" s="10"/>
      <c r="E61" s="10"/>
      <c r="G61" s="64"/>
      <c r="H61" s="64"/>
      <c r="I61" s="64"/>
    </row>
    <row r="62" spans="1:9" ht="12.75">
      <c r="A62" s="10"/>
      <c r="B62" s="10"/>
      <c r="C62" s="10"/>
      <c r="D62" s="64"/>
      <c r="E62" s="10"/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</sheetData>
  <mergeCells count="4">
    <mergeCell ref="A4:E4"/>
    <mergeCell ref="A5:E5"/>
    <mergeCell ref="D1:E1"/>
    <mergeCell ref="D2:E2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9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workbookViewId="0" topLeftCell="A1">
      <selection activeCell="A2" sqref="A2:E2"/>
    </sheetView>
  </sheetViews>
  <sheetFormatPr defaultColWidth="9.00390625" defaultRowHeight="12.75"/>
  <cols>
    <col min="1" max="1" width="30.625" style="0" customWidth="1"/>
    <col min="2" max="4" width="15.00390625" style="0" customWidth="1"/>
    <col min="5" max="5" width="12.625" style="0" customWidth="1"/>
  </cols>
  <sheetData>
    <row r="2" spans="1:5" ht="18">
      <c r="A2" s="249" t="s">
        <v>134</v>
      </c>
      <c r="B2" s="250"/>
      <c r="C2" s="250"/>
      <c r="D2" s="250"/>
      <c r="E2" s="250"/>
    </row>
    <row r="3" spans="1:5" ht="16.5">
      <c r="A3" s="254" t="s">
        <v>34</v>
      </c>
      <c r="B3" s="252"/>
      <c r="C3" s="252"/>
      <c r="D3" s="252"/>
      <c r="E3" s="252"/>
    </row>
    <row r="4" spans="1:4" ht="16.5">
      <c r="A4" s="104"/>
      <c r="B4" s="104"/>
      <c r="C4" s="104"/>
      <c r="D4" s="104"/>
    </row>
    <row r="5" spans="1:5" ht="18.75" thickBot="1">
      <c r="A5" s="8"/>
      <c r="B5" s="8"/>
      <c r="C5" s="8"/>
      <c r="D5" s="8"/>
      <c r="E5" s="186" t="s">
        <v>31</v>
      </c>
    </row>
    <row r="6" spans="1:5" ht="29.25" customHeight="1" thickBot="1">
      <c r="A6" s="72" t="s">
        <v>62</v>
      </c>
      <c r="B6" s="38" t="s">
        <v>29</v>
      </c>
      <c r="C6" s="38" t="s">
        <v>35</v>
      </c>
      <c r="D6" s="39" t="s">
        <v>36</v>
      </c>
      <c r="E6" s="39" t="s">
        <v>24</v>
      </c>
    </row>
    <row r="7" spans="1:5" ht="18" customHeight="1">
      <c r="A7" s="4" t="s">
        <v>25</v>
      </c>
      <c r="B7" s="41">
        <v>0</v>
      </c>
      <c r="C7" s="151">
        <v>0</v>
      </c>
      <c r="D7" s="151">
        <v>0</v>
      </c>
      <c r="E7" s="12">
        <v>0</v>
      </c>
    </row>
    <row r="8" spans="1:5" ht="18" customHeight="1">
      <c r="A8" s="2" t="s">
        <v>26</v>
      </c>
      <c r="B8" s="13">
        <v>0</v>
      </c>
      <c r="C8" s="82">
        <v>1423</v>
      </c>
      <c r="D8" s="82">
        <v>1997</v>
      </c>
      <c r="E8" s="12">
        <f>D8/C8*100</f>
        <v>140.33731553056924</v>
      </c>
    </row>
    <row r="9" spans="1:5" ht="18" customHeight="1">
      <c r="A9" s="2" t="s">
        <v>27</v>
      </c>
      <c r="B9" s="13">
        <v>0</v>
      </c>
      <c r="C9" s="82">
        <v>0</v>
      </c>
      <c r="D9" s="82">
        <v>0</v>
      </c>
      <c r="E9" s="42">
        <v>0</v>
      </c>
    </row>
    <row r="10" spans="1:5" ht="18" customHeight="1" thickBot="1">
      <c r="A10" s="5" t="s">
        <v>28</v>
      </c>
      <c r="B10" s="14">
        <v>0</v>
      </c>
      <c r="C10" s="152">
        <v>1096404</v>
      </c>
      <c r="D10" s="152">
        <v>1196411</v>
      </c>
      <c r="E10" s="213">
        <f>D10/C10*100</f>
        <v>109.12136402275074</v>
      </c>
    </row>
    <row r="11" spans="1:5" ht="20.25" customHeight="1" thickBot="1">
      <c r="A11" s="85" t="s">
        <v>0</v>
      </c>
      <c r="B11" s="86">
        <f>SUM(B7:B10)</f>
        <v>0</v>
      </c>
      <c r="C11" s="86">
        <f>SUM(C7:C10)</f>
        <v>1097827</v>
      </c>
      <c r="D11" s="86">
        <f>SUM(D7:D10)</f>
        <v>1198408</v>
      </c>
      <c r="E11" s="90">
        <f>D11/C11*100</f>
        <v>109.16182604362983</v>
      </c>
    </row>
    <row r="12" spans="1:5" ht="12.75" customHeight="1" thickBot="1">
      <c r="A12" s="51"/>
      <c r="B12" s="22"/>
      <c r="C12" s="22"/>
      <c r="D12" s="22"/>
      <c r="E12" s="68"/>
    </row>
    <row r="13" spans="1:5" ht="20.25" customHeight="1" thickBot="1">
      <c r="A13" s="87" t="s">
        <v>61</v>
      </c>
      <c r="B13" s="88">
        <v>1025062</v>
      </c>
      <c r="C13" s="89">
        <v>1360932</v>
      </c>
      <c r="D13" s="88">
        <v>417465</v>
      </c>
      <c r="E13" s="90">
        <f>D13/C13*100</f>
        <v>30.674934530160215</v>
      </c>
    </row>
    <row r="14" spans="1:5" ht="12.75" customHeight="1" thickBot="1">
      <c r="A14" s="51"/>
      <c r="B14" s="22"/>
      <c r="C14" s="22"/>
      <c r="D14" s="22"/>
      <c r="E14" s="68"/>
    </row>
    <row r="15" spans="1:5" ht="20.25" customHeight="1" thickBot="1">
      <c r="A15" s="73" t="s">
        <v>63</v>
      </c>
      <c r="B15" s="54">
        <f>SUM(B13+B11)</f>
        <v>1025062</v>
      </c>
      <c r="C15" s="54">
        <f>SUM(C13+C11)</f>
        <v>2458759</v>
      </c>
      <c r="D15" s="54">
        <f>SUM(D13+D11)</f>
        <v>1615873</v>
      </c>
      <c r="E15" s="55">
        <f>D15/C15*100</f>
        <v>65.71904769845275</v>
      </c>
    </row>
    <row r="16" spans="1:5" ht="24.75" customHeight="1" thickBot="1">
      <c r="A16" s="69"/>
      <c r="B16" s="70"/>
      <c r="C16" s="70"/>
      <c r="D16" s="70"/>
      <c r="E16" s="70"/>
    </row>
    <row r="17" spans="1:5" ht="17.25" customHeight="1" thickBot="1">
      <c r="A17" s="34" t="s">
        <v>67</v>
      </c>
      <c r="B17" s="35"/>
      <c r="C17" s="35"/>
      <c r="D17" s="36"/>
      <c r="E17" s="37"/>
    </row>
    <row r="18" spans="1:5" ht="18" customHeight="1">
      <c r="A18" s="3" t="s">
        <v>32</v>
      </c>
      <c r="B18" s="43">
        <v>51264.96</v>
      </c>
      <c r="C18" s="149">
        <v>227922</v>
      </c>
      <c r="D18" s="149">
        <v>46629</v>
      </c>
      <c r="E18" s="44">
        <f>D18/C18*100</f>
        <v>20.458314686603313</v>
      </c>
    </row>
    <row r="19" spans="1:5" ht="18" customHeight="1" thickBot="1">
      <c r="A19" s="6" t="s">
        <v>33</v>
      </c>
      <c r="B19" s="45">
        <v>973797.04</v>
      </c>
      <c r="C19" s="150">
        <v>1107320</v>
      </c>
      <c r="D19" s="150">
        <v>193513</v>
      </c>
      <c r="E19" s="46">
        <f>D19/C19*100</f>
        <v>17.47579742079977</v>
      </c>
    </row>
    <row r="20" spans="1:5" ht="20.25" customHeight="1" thickBot="1">
      <c r="A20" s="91" t="s">
        <v>68</v>
      </c>
      <c r="B20" s="92">
        <f>SUM(B18:B19)</f>
        <v>1025062</v>
      </c>
      <c r="C20" s="92">
        <f>SUM(C18:C19)</f>
        <v>1335242</v>
      </c>
      <c r="D20" s="93">
        <f>SUM(D18:D19)</f>
        <v>240142</v>
      </c>
      <c r="E20" s="83">
        <f>D20/C20*100</f>
        <v>17.98490460905214</v>
      </c>
    </row>
    <row r="21" spans="1:5" ht="12.75" customHeight="1" thickBot="1">
      <c r="A21" s="20"/>
      <c r="B21" s="21"/>
      <c r="C21" s="21"/>
      <c r="D21" s="21"/>
      <c r="E21" s="68"/>
    </row>
    <row r="22" spans="1:5" ht="20.25" customHeight="1" thickBot="1">
      <c r="A22" s="84" t="s">
        <v>66</v>
      </c>
      <c r="B22" s="92">
        <v>0</v>
      </c>
      <c r="C22" s="92">
        <v>1123517</v>
      </c>
      <c r="D22" s="93">
        <v>1064795</v>
      </c>
      <c r="E22" s="94">
        <f>D22/C22*100</f>
        <v>94.77337681583812</v>
      </c>
    </row>
    <row r="23" spans="1:5" ht="12.75" customHeight="1" thickBot="1">
      <c r="A23" s="20"/>
      <c r="B23" s="21"/>
      <c r="C23" s="21"/>
      <c r="D23" s="21"/>
      <c r="E23" s="71"/>
    </row>
    <row r="24" spans="1:5" ht="20.25" customHeight="1" thickBot="1">
      <c r="A24" s="74" t="s">
        <v>1</v>
      </c>
      <c r="B24" s="17">
        <f>SUM(B22+B20)</f>
        <v>1025062</v>
      </c>
      <c r="C24" s="17">
        <f>SUM(C22+C20)</f>
        <v>2458759</v>
      </c>
      <c r="D24" s="17">
        <f>SUM(D22+D20)</f>
        <v>1304937</v>
      </c>
      <c r="E24" s="19">
        <f>D24/C24*100</f>
        <v>53.07299332712153</v>
      </c>
    </row>
    <row r="25" spans="2:4" ht="20.25" customHeight="1" thickBot="1">
      <c r="B25" s="1"/>
      <c r="C25" s="1"/>
      <c r="D25" s="1"/>
    </row>
    <row r="26" spans="1:5" ht="22.5" customHeight="1" thickBot="1">
      <c r="A26" s="73" t="s">
        <v>2</v>
      </c>
      <c r="B26" s="17">
        <f>B15-B24</f>
        <v>0</v>
      </c>
      <c r="C26" s="17">
        <f>C15-C24</f>
        <v>0</v>
      </c>
      <c r="D26" s="17">
        <f>D15-D24</f>
        <v>310936</v>
      </c>
      <c r="E26" s="47" t="s">
        <v>18</v>
      </c>
    </row>
    <row r="28" spans="1:3" ht="12.75">
      <c r="A28" t="s">
        <v>138</v>
      </c>
      <c r="B28" s="1"/>
      <c r="C28" s="1"/>
    </row>
    <row r="46" spans="1:5" ht="12.75">
      <c r="A46" s="62"/>
      <c r="B46" s="62"/>
      <c r="C46" s="62"/>
      <c r="D46" s="62"/>
      <c r="E46" s="62"/>
    </row>
    <row r="47" spans="1:5" ht="12.75" customHeight="1">
      <c r="A47" s="76"/>
      <c r="B47" s="77"/>
      <c r="C47" s="77"/>
      <c r="D47" s="75"/>
      <c r="E47" s="62"/>
    </row>
    <row r="48" spans="1:5" ht="12" customHeight="1">
      <c r="A48" s="76"/>
      <c r="B48" s="77"/>
      <c r="C48" s="77"/>
      <c r="D48" s="75"/>
      <c r="E48" s="62"/>
    </row>
    <row r="49" spans="1:5" ht="12.75" customHeight="1">
      <c r="A49" s="20"/>
      <c r="B49" s="20"/>
      <c r="C49" s="20"/>
      <c r="D49" s="75"/>
      <c r="E49" s="62"/>
    </row>
    <row r="50" spans="1:5" ht="12.75">
      <c r="A50" s="62"/>
      <c r="B50" s="62"/>
      <c r="C50" s="62"/>
      <c r="D50" s="62"/>
      <c r="E50" s="62"/>
    </row>
    <row r="51" spans="1:5" ht="12.75">
      <c r="A51" s="62"/>
      <c r="B51" s="62"/>
      <c r="C51" s="62"/>
      <c r="D51" s="62"/>
      <c r="E51" s="62"/>
    </row>
    <row r="52" spans="1:5" ht="12.75">
      <c r="A52" s="62"/>
      <c r="B52" s="62"/>
      <c r="C52" s="62"/>
      <c r="D52" s="62"/>
      <c r="E52" s="62"/>
    </row>
  </sheetData>
  <mergeCells count="2"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G8" sqref="G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49" t="s">
        <v>135</v>
      </c>
      <c r="B2" s="252"/>
      <c r="C2" s="252"/>
      <c r="D2" s="252"/>
      <c r="E2" s="252"/>
    </row>
    <row r="3" spans="1:5" ht="20.25" customHeight="1">
      <c r="A3" s="251" t="s">
        <v>38</v>
      </c>
      <c r="B3" s="255"/>
      <c r="C3" s="255"/>
      <c r="D3" s="255"/>
      <c r="E3" s="255"/>
    </row>
    <row r="4" spans="1:5" ht="20.25" customHeight="1">
      <c r="A4" s="102"/>
      <c r="B4" s="105"/>
      <c r="C4" s="105"/>
      <c r="D4" s="105"/>
      <c r="E4" s="105"/>
    </row>
    <row r="5" ht="13.5" thickBot="1">
      <c r="E5" s="186" t="s">
        <v>31</v>
      </c>
    </row>
    <row r="6" spans="1:5" ht="26.25" customHeight="1">
      <c r="A6" s="18" t="s">
        <v>62</v>
      </c>
      <c r="B6" s="38" t="s">
        <v>29</v>
      </c>
      <c r="C6" s="38" t="s">
        <v>30</v>
      </c>
      <c r="D6" s="40" t="s">
        <v>3</v>
      </c>
      <c r="E6" s="39" t="s">
        <v>24</v>
      </c>
    </row>
    <row r="7" spans="1:9" ht="15" customHeight="1">
      <c r="A7" s="4" t="s">
        <v>25</v>
      </c>
      <c r="B7" s="11">
        <v>3179281</v>
      </c>
      <c r="C7" s="11">
        <v>3179281</v>
      </c>
      <c r="D7" s="180">
        <v>1135329</v>
      </c>
      <c r="E7" s="23">
        <f>D7/C7*100</f>
        <v>35.71024391993032</v>
      </c>
      <c r="G7" s="10"/>
      <c r="H7" s="10"/>
      <c r="I7" s="10"/>
    </row>
    <row r="8" spans="1:9" ht="15" customHeight="1">
      <c r="A8" s="2" t="s">
        <v>26</v>
      </c>
      <c r="B8" s="13">
        <v>280268</v>
      </c>
      <c r="C8" s="13">
        <v>285631</v>
      </c>
      <c r="D8" s="181">
        <v>41742</v>
      </c>
      <c r="E8" s="12">
        <f>D8/C8*100</f>
        <v>14.613959969331061</v>
      </c>
      <c r="G8" s="63"/>
      <c r="H8" s="63"/>
      <c r="I8" s="63"/>
    </row>
    <row r="9" spans="1:9" ht="15" customHeight="1">
      <c r="A9" s="2" t="s">
        <v>27</v>
      </c>
      <c r="B9" s="13">
        <v>5000</v>
      </c>
      <c r="C9" s="13">
        <v>5000</v>
      </c>
      <c r="D9" s="181">
        <v>2270</v>
      </c>
      <c r="E9" s="12">
        <f>D9/C9*100</f>
        <v>45.4</v>
      </c>
      <c r="G9" s="63"/>
      <c r="H9" s="63"/>
      <c r="I9" s="63"/>
    </row>
    <row r="10" spans="1:9" ht="15" customHeight="1" thickBot="1">
      <c r="A10" s="5" t="s">
        <v>28</v>
      </c>
      <c r="B10" s="13">
        <v>83769</v>
      </c>
      <c r="C10" s="13">
        <v>355315</v>
      </c>
      <c r="D10" s="181">
        <v>218950</v>
      </c>
      <c r="E10" s="12">
        <f>D10/C10*100</f>
        <v>61.62137821369771</v>
      </c>
      <c r="G10" s="64"/>
      <c r="H10" s="64"/>
      <c r="I10" s="64"/>
    </row>
    <row r="11" spans="1:9" ht="20.25" customHeight="1" thickBot="1">
      <c r="A11" s="143" t="s">
        <v>0</v>
      </c>
      <c r="B11" s="86">
        <f>SUM(B7:B10)</f>
        <v>3548318</v>
      </c>
      <c r="C11" s="86">
        <f>SUM(C7:C10)</f>
        <v>3825227</v>
      </c>
      <c r="D11" s="144">
        <f>SUM(D7:D10)</f>
        <v>1398291</v>
      </c>
      <c r="E11" s="90">
        <f>D11/C11*100</f>
        <v>36.55445807529854</v>
      </c>
      <c r="G11" s="10"/>
      <c r="H11" s="10"/>
      <c r="I11" s="10"/>
    </row>
    <row r="12" spans="2:9" ht="12.75">
      <c r="B12" s="1"/>
      <c r="C12" s="1"/>
      <c r="D12" s="1"/>
      <c r="G12" s="63"/>
      <c r="H12" s="63"/>
      <c r="I12" s="63"/>
    </row>
    <row r="13" spans="1:9" ht="20.25" customHeight="1">
      <c r="A13" s="145" t="s">
        <v>61</v>
      </c>
      <c r="B13" s="146">
        <v>25500</v>
      </c>
      <c r="C13" s="146">
        <v>50699</v>
      </c>
      <c r="D13" s="147">
        <v>0</v>
      </c>
      <c r="E13" s="148">
        <f>D13/C13*100</f>
        <v>0</v>
      </c>
      <c r="G13" s="63"/>
      <c r="H13" s="63"/>
      <c r="I13" s="63"/>
    </row>
    <row r="14" spans="2:9" ht="13.5" thickBot="1">
      <c r="B14" s="1"/>
      <c r="C14" s="1"/>
      <c r="D14" s="1"/>
      <c r="G14" s="63"/>
      <c r="H14" s="63"/>
      <c r="I14" s="63"/>
    </row>
    <row r="15" spans="1:9" ht="20.25" customHeight="1" thickBot="1">
      <c r="A15" s="50" t="s">
        <v>63</v>
      </c>
      <c r="B15" s="54">
        <f>SUM(B13+B11)</f>
        <v>3573818</v>
      </c>
      <c r="C15" s="54">
        <f>SUM(C13+C11)</f>
        <v>3875926</v>
      </c>
      <c r="D15" s="54">
        <f>SUM(D13+D11)</f>
        <v>1398291</v>
      </c>
      <c r="E15" s="55">
        <f>D15/C15*100</f>
        <v>36.076307958407874</v>
      </c>
      <c r="G15" s="63"/>
      <c r="H15" s="63"/>
      <c r="I15" s="63"/>
    </row>
    <row r="16" spans="2:9" ht="20.25" customHeight="1" thickBot="1">
      <c r="B16" s="1"/>
      <c r="C16" s="1"/>
      <c r="D16" s="1"/>
      <c r="G16" s="63"/>
      <c r="H16" s="63"/>
      <c r="I16" s="63"/>
    </row>
    <row r="17" spans="1:9" ht="18.75" customHeight="1" thickBot="1">
      <c r="A17" s="34" t="s">
        <v>64</v>
      </c>
      <c r="B17" s="35"/>
      <c r="C17" s="35"/>
      <c r="D17" s="36"/>
      <c r="E17" s="37"/>
      <c r="G17" s="63"/>
      <c r="H17" s="63"/>
      <c r="I17" s="63"/>
    </row>
    <row r="18" spans="1:9" ht="15" customHeight="1">
      <c r="A18" s="32" t="s">
        <v>4</v>
      </c>
      <c r="B18" s="33">
        <v>79727</v>
      </c>
      <c r="C18" s="33">
        <v>79727</v>
      </c>
      <c r="D18" s="182">
        <v>11825</v>
      </c>
      <c r="E18" s="23">
        <f aca="true" t="shared" si="0" ref="E18:E31">D18/C18*100</f>
        <v>14.831863734995673</v>
      </c>
      <c r="G18" s="63"/>
      <c r="H18" s="63"/>
      <c r="I18" s="63"/>
    </row>
    <row r="19" spans="1:9" ht="15" customHeight="1">
      <c r="A19" s="26" t="s">
        <v>5</v>
      </c>
      <c r="B19" s="27">
        <v>384225</v>
      </c>
      <c r="C19" s="27">
        <v>520139</v>
      </c>
      <c r="D19" s="82">
        <v>240376</v>
      </c>
      <c r="E19" s="12">
        <f t="shared" si="0"/>
        <v>46.213800541778255</v>
      </c>
      <c r="G19" s="63"/>
      <c r="H19" s="63"/>
      <c r="I19" s="63"/>
    </row>
    <row r="20" spans="1:9" ht="15" customHeight="1">
      <c r="A20" s="24" t="s">
        <v>6</v>
      </c>
      <c r="B20" s="25">
        <v>132260</v>
      </c>
      <c r="C20" s="25">
        <v>132464</v>
      </c>
      <c r="D20" s="82">
        <v>39173</v>
      </c>
      <c r="E20" s="12">
        <f t="shared" si="0"/>
        <v>29.572563111486893</v>
      </c>
      <c r="G20" s="63"/>
      <c r="H20" s="63"/>
      <c r="I20" s="63"/>
    </row>
    <row r="21" spans="1:9" ht="15" customHeight="1">
      <c r="A21" s="24" t="s">
        <v>7</v>
      </c>
      <c r="B21" s="25">
        <v>387035</v>
      </c>
      <c r="C21" s="25">
        <v>404538</v>
      </c>
      <c r="D21" s="82">
        <v>93578</v>
      </c>
      <c r="E21" s="12">
        <f t="shared" si="0"/>
        <v>23.13206670325161</v>
      </c>
      <c r="G21" s="63"/>
      <c r="H21" s="63"/>
      <c r="I21" s="63"/>
    </row>
    <row r="22" spans="1:9" ht="15" customHeight="1">
      <c r="A22" s="24" t="s">
        <v>8</v>
      </c>
      <c r="B22" s="25">
        <v>8710</v>
      </c>
      <c r="C22" s="25">
        <v>8710</v>
      </c>
      <c r="D22" s="82">
        <v>5123</v>
      </c>
      <c r="E22" s="12">
        <f t="shared" si="0"/>
        <v>58.817451205510906</v>
      </c>
      <c r="G22" s="63"/>
      <c r="H22" s="63"/>
      <c r="I22" s="63"/>
    </row>
    <row r="23" spans="1:9" ht="15" customHeight="1">
      <c r="A23" s="24" t="s">
        <v>9</v>
      </c>
      <c r="B23" s="25">
        <v>6940</v>
      </c>
      <c r="C23" s="25">
        <v>6940</v>
      </c>
      <c r="D23" s="82">
        <v>0</v>
      </c>
      <c r="E23" s="12">
        <f t="shared" si="0"/>
        <v>0</v>
      </c>
      <c r="G23" s="63"/>
      <c r="H23" s="63"/>
      <c r="I23" s="63"/>
    </row>
    <row r="24" spans="1:9" ht="15" customHeight="1">
      <c r="A24" s="24" t="s">
        <v>10</v>
      </c>
      <c r="B24" s="25">
        <v>1390842</v>
      </c>
      <c r="C24" s="25">
        <v>1533964</v>
      </c>
      <c r="D24" s="82">
        <v>478184</v>
      </c>
      <c r="E24" s="12">
        <f t="shared" si="0"/>
        <v>31.17309141544391</v>
      </c>
      <c r="G24" s="63"/>
      <c r="H24" s="63"/>
      <c r="I24" s="63"/>
    </row>
    <row r="25" spans="1:9" ht="15" customHeight="1">
      <c r="A25" s="24" t="s">
        <v>11</v>
      </c>
      <c r="B25" s="25">
        <v>82564</v>
      </c>
      <c r="C25" s="25">
        <v>88497</v>
      </c>
      <c r="D25" s="82">
        <v>40773</v>
      </c>
      <c r="E25" s="12">
        <f t="shared" si="0"/>
        <v>46.07274822875352</v>
      </c>
      <c r="G25" s="63"/>
      <c r="H25" s="63"/>
      <c r="I25" s="63"/>
    </row>
    <row r="26" spans="1:9" ht="15" customHeight="1">
      <c r="A26" s="24" t="s">
        <v>21</v>
      </c>
      <c r="B26" s="25">
        <v>11230</v>
      </c>
      <c r="C26" s="25">
        <v>18207</v>
      </c>
      <c r="D26" s="82">
        <v>7728</v>
      </c>
      <c r="E26" s="12">
        <f t="shared" si="0"/>
        <v>42.445213379469436</v>
      </c>
      <c r="G26" s="63"/>
      <c r="H26" s="63"/>
      <c r="I26" s="63"/>
    </row>
    <row r="27" spans="1:9" ht="15" customHeight="1">
      <c r="A27" s="24" t="s">
        <v>12</v>
      </c>
      <c r="B27" s="25">
        <v>51469</v>
      </c>
      <c r="C27" s="25">
        <v>57211</v>
      </c>
      <c r="D27" s="82">
        <v>17557</v>
      </c>
      <c r="E27" s="12">
        <f t="shared" si="0"/>
        <v>30.688154375906727</v>
      </c>
      <c r="G27" s="63"/>
      <c r="H27" s="63"/>
      <c r="I27" s="63"/>
    </row>
    <row r="28" spans="1:9" ht="15" customHeight="1">
      <c r="A28" s="24" t="s">
        <v>13</v>
      </c>
      <c r="B28" s="25">
        <v>265386</v>
      </c>
      <c r="C28" s="25">
        <v>265416</v>
      </c>
      <c r="D28" s="82">
        <v>81252</v>
      </c>
      <c r="E28" s="12">
        <f t="shared" si="0"/>
        <v>30.61307532326612</v>
      </c>
      <c r="G28" s="63"/>
      <c r="H28" s="63"/>
      <c r="I28" s="63"/>
    </row>
    <row r="29" spans="1:9" ht="15" customHeight="1">
      <c r="A29" s="24" t="s">
        <v>14</v>
      </c>
      <c r="B29" s="25">
        <v>121015</v>
      </c>
      <c r="C29" s="25">
        <v>125534</v>
      </c>
      <c r="D29" s="82">
        <v>7773</v>
      </c>
      <c r="E29" s="12">
        <f t="shared" si="0"/>
        <v>6.191947998151895</v>
      </c>
      <c r="G29" s="63"/>
      <c r="H29" s="63"/>
      <c r="I29" s="63"/>
    </row>
    <row r="30" spans="1:9" ht="15" customHeight="1">
      <c r="A30" s="26" t="s">
        <v>15</v>
      </c>
      <c r="B30" s="27">
        <v>379050</v>
      </c>
      <c r="C30" s="27">
        <v>384932</v>
      </c>
      <c r="D30" s="82">
        <v>58968</v>
      </c>
      <c r="E30" s="12">
        <f t="shared" si="0"/>
        <v>15.319069342117569</v>
      </c>
      <c r="G30" s="63"/>
      <c r="H30" s="63"/>
      <c r="I30" s="63"/>
    </row>
    <row r="31" spans="1:9" ht="15" customHeight="1">
      <c r="A31" s="24" t="s">
        <v>16</v>
      </c>
      <c r="B31" s="13">
        <v>33858</v>
      </c>
      <c r="C31" s="13">
        <v>37465</v>
      </c>
      <c r="D31" s="82">
        <v>7200</v>
      </c>
      <c r="E31" s="12">
        <f t="shared" si="0"/>
        <v>19.217936740958226</v>
      </c>
      <c r="G31" s="63"/>
      <c r="H31" s="63"/>
      <c r="I31" s="63"/>
    </row>
    <row r="32" spans="1:9" ht="15" customHeight="1">
      <c r="A32" s="24" t="s">
        <v>17</v>
      </c>
      <c r="B32" s="25">
        <v>70107</v>
      </c>
      <c r="C32" s="25">
        <v>70107</v>
      </c>
      <c r="D32" s="82">
        <v>-11102</v>
      </c>
      <c r="E32" s="12" t="s">
        <v>18</v>
      </c>
      <c r="G32" s="63"/>
      <c r="H32" s="63"/>
      <c r="I32" s="63"/>
    </row>
    <row r="33" spans="1:9" ht="15" customHeight="1">
      <c r="A33" s="24" t="s">
        <v>19</v>
      </c>
      <c r="B33" s="25">
        <v>145000</v>
      </c>
      <c r="C33" s="82">
        <f>SUM(C34:C36)</f>
        <v>117675</v>
      </c>
      <c r="D33" s="82" t="s">
        <v>18</v>
      </c>
      <c r="E33" s="12" t="s">
        <v>18</v>
      </c>
      <c r="G33" s="63"/>
      <c r="H33" s="63"/>
      <c r="I33" s="63"/>
    </row>
    <row r="34" spans="1:9" ht="12.75">
      <c r="A34" s="28" t="s">
        <v>22</v>
      </c>
      <c r="B34" s="29">
        <v>100000</v>
      </c>
      <c r="C34" s="183">
        <v>100000</v>
      </c>
      <c r="D34" s="82" t="s">
        <v>18</v>
      </c>
      <c r="E34" s="12" t="s">
        <v>18</v>
      </c>
      <c r="G34" s="63"/>
      <c r="H34" s="63"/>
      <c r="I34" s="63"/>
    </row>
    <row r="35" spans="1:9" ht="12.75">
      <c r="A35" s="28" t="s">
        <v>39</v>
      </c>
      <c r="B35" s="29">
        <v>40000</v>
      </c>
      <c r="C35" s="183">
        <v>12675</v>
      </c>
      <c r="D35" s="82" t="s">
        <v>18</v>
      </c>
      <c r="E35" s="12" t="s">
        <v>18</v>
      </c>
      <c r="G35" s="63"/>
      <c r="H35" s="63"/>
      <c r="I35" s="63"/>
    </row>
    <row r="36" spans="1:9" ht="13.5" thickBot="1">
      <c r="A36" s="28" t="s">
        <v>23</v>
      </c>
      <c r="B36" s="29">
        <v>5000</v>
      </c>
      <c r="C36" s="183">
        <v>5000</v>
      </c>
      <c r="D36" s="13" t="s">
        <v>18</v>
      </c>
      <c r="E36" s="12" t="s">
        <v>18</v>
      </c>
      <c r="G36" s="63"/>
      <c r="H36" s="63"/>
      <c r="I36" s="63"/>
    </row>
    <row r="37" spans="1:9" ht="23.25" customHeight="1" thickBot="1">
      <c r="A37" s="84" t="s">
        <v>65</v>
      </c>
      <c r="B37" s="92">
        <f>SUM(B18+B19+B20+B21+B22+B23+B24+B25+B26+B27+B28+B29+B30+B31+B32+B33)</f>
        <v>3549418</v>
      </c>
      <c r="C37" s="92">
        <f>SUM(C18+C19+C20+C21+C22+C23+C24+C25+C26+C27+C28+C29+C30+C31+C32+C33)</f>
        <v>3851526</v>
      </c>
      <c r="D37" s="92">
        <f>SUM(D18+D19+D20+D21+D22+D23+D24+D25+D26+D27+D28+D29+D30+D31+D32)</f>
        <v>1078408</v>
      </c>
      <c r="E37" s="95">
        <f>D37/C37*100</f>
        <v>27.99949941919125</v>
      </c>
      <c r="G37" s="63"/>
      <c r="H37" s="63"/>
      <c r="I37" s="63"/>
    </row>
    <row r="38" spans="2:9" ht="12.75">
      <c r="B38" s="1"/>
      <c r="C38" s="1"/>
      <c r="D38" s="1"/>
      <c r="G38" s="63"/>
      <c r="H38" s="63"/>
      <c r="I38" s="63"/>
    </row>
    <row r="39" spans="1:9" ht="20.25" customHeight="1">
      <c r="A39" s="145" t="s">
        <v>66</v>
      </c>
      <c r="B39" s="146">
        <v>24400</v>
      </c>
      <c r="C39" s="146">
        <v>24400</v>
      </c>
      <c r="D39" s="147">
        <v>12195.12</v>
      </c>
      <c r="E39" s="148">
        <f>D39/C39*100</f>
        <v>49.980000000000004</v>
      </c>
      <c r="G39" s="65"/>
      <c r="H39" s="65"/>
      <c r="I39" s="65"/>
    </row>
    <row r="40" spans="1:9" ht="12.75" customHeight="1" thickBot="1">
      <c r="A40" s="60"/>
      <c r="B40" s="66"/>
      <c r="C40" s="66"/>
      <c r="D40" s="66"/>
      <c r="E40" s="67"/>
      <c r="G40" s="65"/>
      <c r="H40" s="65"/>
      <c r="I40" s="65"/>
    </row>
    <row r="41" spans="1:9" ht="20.25" customHeight="1" thickBot="1">
      <c r="A41" s="7" t="s">
        <v>1</v>
      </c>
      <c r="B41" s="17">
        <f>SUM(B39+B37)</f>
        <v>3573818</v>
      </c>
      <c r="C41" s="17">
        <f>SUM(C39+C37)</f>
        <v>3875926</v>
      </c>
      <c r="D41" s="17">
        <f>SUM(D39+D37)</f>
        <v>1090603.12</v>
      </c>
      <c r="E41" s="19">
        <f>D41/C41*100</f>
        <v>28.137872601282897</v>
      </c>
      <c r="G41" s="65"/>
      <c r="H41" s="65"/>
      <c r="I41" s="65"/>
    </row>
    <row r="42" spans="7:9" ht="20.25" customHeight="1" thickBot="1">
      <c r="G42" s="10"/>
      <c r="H42" s="10"/>
      <c r="I42" s="10"/>
    </row>
    <row r="43" spans="1:9" ht="19.5" customHeight="1" thickBot="1">
      <c r="A43" s="7" t="s">
        <v>2</v>
      </c>
      <c r="B43" s="17">
        <f>B15-B41</f>
        <v>0</v>
      </c>
      <c r="C43" s="17">
        <f>C15-C41</f>
        <v>0</v>
      </c>
      <c r="D43" s="17">
        <f>D15-D41</f>
        <v>307687.8799999999</v>
      </c>
      <c r="E43" s="19" t="s">
        <v>18</v>
      </c>
      <c r="G43" s="65"/>
      <c r="H43" s="65"/>
      <c r="I43" s="65"/>
    </row>
    <row r="44" spans="1:9" ht="12.75" customHeight="1">
      <c r="A44" s="20"/>
      <c r="B44" s="21"/>
      <c r="C44" s="21"/>
      <c r="D44" s="21"/>
      <c r="E44" s="22"/>
      <c r="G44" s="65"/>
      <c r="H44" s="65"/>
      <c r="I44" s="65"/>
    </row>
    <row r="45" spans="1:9" ht="12.75">
      <c r="A45" t="s">
        <v>138</v>
      </c>
      <c r="B45" s="1"/>
      <c r="C45" s="1"/>
      <c r="G45" s="65"/>
      <c r="H45" s="63"/>
      <c r="I45" s="65"/>
    </row>
    <row r="46" spans="7:9" ht="12.75">
      <c r="G46" s="65"/>
      <c r="H46" s="63"/>
      <c r="I46" s="65"/>
    </row>
    <row r="47" spans="7:9" ht="12.75">
      <c r="G47" s="65"/>
      <c r="H47" s="63"/>
      <c r="I47" s="65"/>
    </row>
    <row r="48" spans="7:9" ht="12.75">
      <c r="G48" s="65"/>
      <c r="H48" s="63"/>
      <c r="I48" s="65"/>
    </row>
    <row r="49" spans="1:9" ht="12.75" customHeight="1">
      <c r="A49" s="76"/>
      <c r="B49" s="77"/>
      <c r="C49" s="77"/>
      <c r="D49" s="75"/>
      <c r="G49" s="64"/>
      <c r="H49" s="64"/>
      <c r="I49" s="64"/>
    </row>
    <row r="50" spans="1:9" ht="12.75" customHeight="1">
      <c r="A50" s="20"/>
      <c r="B50" s="20"/>
      <c r="C50" s="20"/>
      <c r="D50" s="75"/>
      <c r="G50" s="10"/>
      <c r="H50" s="10"/>
      <c r="I50" s="10"/>
    </row>
    <row r="51" spans="1:9" ht="12.75">
      <c r="A51" s="79"/>
      <c r="B51" s="79"/>
      <c r="C51" s="79"/>
      <c r="D51" s="79"/>
      <c r="G51" s="65"/>
      <c r="H51" s="65"/>
      <c r="I51" s="65"/>
    </row>
    <row r="52" spans="1:9" ht="12.75">
      <c r="A52" s="79"/>
      <c r="B52" s="79"/>
      <c r="C52" s="79"/>
      <c r="D52" s="9"/>
      <c r="E52" s="10"/>
      <c r="G52" s="65"/>
      <c r="H52" s="63"/>
      <c r="I52" s="65"/>
    </row>
    <row r="53" spans="1:9" ht="12.75">
      <c r="A53" s="79"/>
      <c r="B53" s="79"/>
      <c r="C53" s="79"/>
      <c r="D53" s="80"/>
      <c r="G53" s="64"/>
      <c r="H53" s="64"/>
      <c r="I53" s="64"/>
    </row>
    <row r="54" spans="1:9" ht="12.75">
      <c r="A54" s="79"/>
      <c r="B54" s="79"/>
      <c r="C54" s="79"/>
      <c r="D54" s="81"/>
      <c r="G54" s="10"/>
      <c r="H54" s="10"/>
      <c r="I54" s="10"/>
    </row>
    <row r="55" spans="1:9" ht="12.75">
      <c r="A55" s="79"/>
      <c r="B55" s="79"/>
      <c r="C55" s="79"/>
      <c r="D55" s="79"/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0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</sheetData>
  <mergeCells count="2">
    <mergeCell ref="A3:E3"/>
    <mergeCell ref="A2:E2"/>
  </mergeCells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E19" sqref="E19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1" spans="1:5" ht="18">
      <c r="A1" s="256" t="s">
        <v>136</v>
      </c>
      <c r="B1" s="257"/>
      <c r="C1" s="257"/>
      <c r="D1" s="257"/>
      <c r="E1" s="257"/>
    </row>
    <row r="2" spans="1:4" ht="9.75" customHeight="1">
      <c r="A2" s="258"/>
      <c r="B2" s="258"/>
      <c r="C2" s="258"/>
      <c r="D2" s="258"/>
    </row>
    <row r="3" spans="1:5" ht="15">
      <c r="A3" s="56" t="s">
        <v>40</v>
      </c>
      <c r="E3" s="186" t="s">
        <v>31</v>
      </c>
    </row>
    <row r="4" ht="9.75" customHeight="1" thickBot="1">
      <c r="E4" s="186"/>
    </row>
    <row r="5" spans="1:5" ht="25.5">
      <c r="A5" s="214" t="s">
        <v>43</v>
      </c>
      <c r="B5" s="38" t="s">
        <v>42</v>
      </c>
      <c r="C5" s="38" t="s">
        <v>30</v>
      </c>
      <c r="D5" s="38" t="s">
        <v>3</v>
      </c>
      <c r="E5" s="39" t="s">
        <v>24</v>
      </c>
    </row>
    <row r="6" spans="1:5" ht="51">
      <c r="A6" s="215" t="s">
        <v>44</v>
      </c>
      <c r="B6" s="82">
        <v>18000</v>
      </c>
      <c r="C6" s="82">
        <v>18000</v>
      </c>
      <c r="D6" s="13">
        <v>0</v>
      </c>
      <c r="E6" s="12">
        <f>D6*100/C6</f>
        <v>0</v>
      </c>
    </row>
    <row r="7" spans="1:5" ht="51">
      <c r="A7" s="215" t="s">
        <v>45</v>
      </c>
      <c r="B7" s="82">
        <v>7500</v>
      </c>
      <c r="C7" s="82">
        <v>7500</v>
      </c>
      <c r="D7" s="82">
        <v>0</v>
      </c>
      <c r="E7" s="12">
        <f>D7*100/C7</f>
        <v>0</v>
      </c>
    </row>
    <row r="8" spans="1:5" ht="38.25">
      <c r="A8" s="215" t="s">
        <v>46</v>
      </c>
      <c r="B8" s="82">
        <v>0</v>
      </c>
      <c r="C8" s="82">
        <v>25199</v>
      </c>
      <c r="D8" s="82">
        <v>0</v>
      </c>
      <c r="E8" s="12">
        <f>D8*100/C8</f>
        <v>0</v>
      </c>
    </row>
    <row r="9" spans="1:5" ht="19.5" customHeight="1" thickBot="1">
      <c r="A9" s="216" t="s">
        <v>48</v>
      </c>
      <c r="B9" s="210">
        <f>SUM(B6:B8)</f>
        <v>25500</v>
      </c>
      <c r="C9" s="210">
        <f>SUM(C6:C8)</f>
        <v>50699</v>
      </c>
      <c r="D9" s="210">
        <f>SUM(D6:D8)</f>
        <v>0</v>
      </c>
      <c r="E9" s="188">
        <f>D9*100/C9</f>
        <v>0</v>
      </c>
    </row>
    <row r="10" ht="13.5" thickBot="1"/>
    <row r="11" spans="1:5" ht="25.5">
      <c r="A11" s="214" t="s">
        <v>47</v>
      </c>
      <c r="B11" s="38" t="s">
        <v>42</v>
      </c>
      <c r="C11" s="38" t="s">
        <v>30</v>
      </c>
      <c r="D11" s="38" t="s">
        <v>3</v>
      </c>
      <c r="E11" s="39" t="s">
        <v>24</v>
      </c>
    </row>
    <row r="12" spans="1:5" ht="25.5">
      <c r="A12" s="217" t="s">
        <v>50</v>
      </c>
      <c r="B12" s="82">
        <v>0</v>
      </c>
      <c r="C12" s="82">
        <v>137654</v>
      </c>
      <c r="D12" s="82">
        <v>79077</v>
      </c>
      <c r="E12" s="12">
        <f>D12*100/C12</f>
        <v>57.446205704156796</v>
      </c>
    </row>
    <row r="13" spans="1:5" ht="25.5">
      <c r="A13" s="218" t="s">
        <v>51</v>
      </c>
      <c r="B13" s="82">
        <v>35166.7</v>
      </c>
      <c r="C13" s="82">
        <v>228291.9</v>
      </c>
      <c r="D13" s="82">
        <v>228291.938</v>
      </c>
      <c r="E13" s="12">
        <f>D13*100/C13</f>
        <v>100.00001664535624</v>
      </c>
    </row>
    <row r="14" spans="1:5" ht="25.5">
      <c r="A14" s="218" t="s">
        <v>52</v>
      </c>
      <c r="B14" s="82">
        <v>989895.3</v>
      </c>
      <c r="C14" s="184">
        <v>994986</v>
      </c>
      <c r="D14" s="82">
        <v>110095.989</v>
      </c>
      <c r="E14" s="12">
        <f>D14*100/C14</f>
        <v>11.065079207144624</v>
      </c>
    </row>
    <row r="15" spans="1:5" ht="26.25" thickBot="1">
      <c r="A15" s="219" t="s">
        <v>49</v>
      </c>
      <c r="B15" s="210">
        <f>SUM(B12:B14)</f>
        <v>1025062</v>
      </c>
      <c r="C15" s="210">
        <f>SUM(C12:C14)</f>
        <v>1360931.9</v>
      </c>
      <c r="D15" s="210">
        <f>SUM(D12:D14)</f>
        <v>417464.92699999997</v>
      </c>
      <c r="E15" s="188">
        <f>D15*100/C15</f>
        <v>30.674931420154085</v>
      </c>
    </row>
    <row r="16" spans="2:5" ht="13.5" thickBot="1">
      <c r="B16" s="48"/>
      <c r="C16" s="48"/>
      <c r="D16" s="48"/>
      <c r="E16" s="48"/>
    </row>
    <row r="17" spans="1:5" ht="20.25" customHeight="1" thickBot="1">
      <c r="A17" s="34" t="s">
        <v>57</v>
      </c>
      <c r="B17" s="54">
        <f>B9+B15</f>
        <v>1050562</v>
      </c>
      <c r="C17" s="54">
        <f>C9+C15</f>
        <v>1411630.9</v>
      </c>
      <c r="D17" s="54">
        <f>D9+D15</f>
        <v>417464.92699999997</v>
      </c>
      <c r="E17" s="55">
        <f>D17/C17*100</f>
        <v>29.573235255759844</v>
      </c>
    </row>
    <row r="18" spans="1:5" ht="9" customHeight="1">
      <c r="A18" s="51"/>
      <c r="B18" s="52"/>
      <c r="C18" s="52"/>
      <c r="D18" s="52"/>
      <c r="E18" s="53"/>
    </row>
    <row r="19" spans="1:5" ht="15">
      <c r="A19" s="56" t="s">
        <v>41</v>
      </c>
      <c r="E19" s="186" t="s">
        <v>31</v>
      </c>
    </row>
    <row r="20" spans="1:5" ht="8.25" customHeight="1" thickBot="1">
      <c r="A20" s="49"/>
      <c r="E20" s="16"/>
    </row>
    <row r="21" spans="1:5" ht="12.75">
      <c r="A21" s="263" t="s">
        <v>53</v>
      </c>
      <c r="B21" s="240" t="s">
        <v>54</v>
      </c>
      <c r="C21" s="240" t="s">
        <v>55</v>
      </c>
      <c r="D21" s="246" t="s">
        <v>3</v>
      </c>
      <c r="E21" s="259" t="s">
        <v>24</v>
      </c>
    </row>
    <row r="22" spans="1:5" ht="12.75">
      <c r="A22" s="239"/>
      <c r="B22" s="241"/>
      <c r="C22" s="241"/>
      <c r="D22" s="247"/>
      <c r="E22" s="260"/>
    </row>
    <row r="23" spans="1:5" ht="17.25" customHeight="1">
      <c r="A23" s="218" t="s">
        <v>56</v>
      </c>
      <c r="B23" s="153">
        <v>24400</v>
      </c>
      <c r="C23" s="153">
        <v>24400</v>
      </c>
      <c r="D23" s="185">
        <v>12195.12</v>
      </c>
      <c r="E23" s="220">
        <f>D23*100/C23</f>
        <v>49.98</v>
      </c>
    </row>
    <row r="24" spans="1:5" ht="12.75">
      <c r="A24" s="242" t="s">
        <v>58</v>
      </c>
      <c r="B24" s="244">
        <f>SUM(B23:B23)</f>
        <v>24400</v>
      </c>
      <c r="C24" s="244">
        <f>SUM(C23:C23)</f>
        <v>24400</v>
      </c>
      <c r="D24" s="244">
        <f>SUM(D23:D23)</f>
        <v>12195.12</v>
      </c>
      <c r="E24" s="261">
        <f>D24*100/C24</f>
        <v>49.98</v>
      </c>
    </row>
    <row r="25" spans="1:5" ht="6" customHeight="1" thickBot="1">
      <c r="A25" s="243"/>
      <c r="B25" s="245"/>
      <c r="C25" s="245"/>
      <c r="D25" s="245"/>
      <c r="E25" s="262"/>
    </row>
    <row r="26" ht="13.5" thickBot="1"/>
    <row r="27" spans="1:5" ht="25.5">
      <c r="A27" s="214" t="s">
        <v>69</v>
      </c>
      <c r="B27" s="38" t="s">
        <v>42</v>
      </c>
      <c r="C27" s="38" t="s">
        <v>35</v>
      </c>
      <c r="D27" s="38" t="s">
        <v>36</v>
      </c>
      <c r="E27" s="39" t="s">
        <v>24</v>
      </c>
    </row>
    <row r="28" spans="1:5" ht="38.25">
      <c r="A28" s="218" t="s">
        <v>130</v>
      </c>
      <c r="B28" s="82">
        <v>0</v>
      </c>
      <c r="C28" s="82">
        <v>435144</v>
      </c>
      <c r="D28" s="82">
        <v>376422</v>
      </c>
      <c r="E28" s="12">
        <f>D28*100/C28</f>
        <v>86.50515691357344</v>
      </c>
    </row>
    <row r="29" spans="1:5" ht="25.5">
      <c r="A29" s="218" t="s">
        <v>131</v>
      </c>
      <c r="B29" s="82">
        <v>0</v>
      </c>
      <c r="C29" s="82">
        <v>618797.06</v>
      </c>
      <c r="D29" s="82">
        <v>618796.989</v>
      </c>
      <c r="E29" s="12">
        <f>D29*100/C29</f>
        <v>99.99998852612516</v>
      </c>
    </row>
    <row r="30" spans="1:5" ht="25.5">
      <c r="A30" s="218" t="s">
        <v>132</v>
      </c>
      <c r="B30" s="82">
        <v>0</v>
      </c>
      <c r="C30" s="82">
        <v>69575.84</v>
      </c>
      <c r="D30" s="82">
        <v>69575.84</v>
      </c>
      <c r="E30" s="12">
        <f>D30*100/C30</f>
        <v>100</v>
      </c>
    </row>
    <row r="31" spans="1:5" ht="27.75" customHeight="1" thickBot="1">
      <c r="A31" s="219" t="s">
        <v>70</v>
      </c>
      <c r="B31" s="210">
        <f>SUM(B28:B30)</f>
        <v>0</v>
      </c>
      <c r="C31" s="210">
        <f>SUM(C28:C30)</f>
        <v>1123516.9000000001</v>
      </c>
      <c r="D31" s="210">
        <f>SUM(D28:D30)</f>
        <v>1064794.829</v>
      </c>
      <c r="E31" s="188">
        <f>D31*100/C31</f>
        <v>94.77337003119399</v>
      </c>
    </row>
    <row r="32" spans="2:5" ht="13.5" thickBot="1">
      <c r="B32" s="48"/>
      <c r="C32" s="48"/>
      <c r="D32" s="48"/>
      <c r="E32" s="48"/>
    </row>
    <row r="33" spans="1:5" ht="22.5" customHeight="1" thickBot="1">
      <c r="A33" s="34" t="s">
        <v>60</v>
      </c>
      <c r="B33" s="54">
        <f>SUM(B31+B24)</f>
        <v>24400</v>
      </c>
      <c r="C33" s="54">
        <f>SUM(C31+C24)</f>
        <v>1147916.9000000001</v>
      </c>
      <c r="D33" s="54">
        <f>SUM(D31+D24)</f>
        <v>1076989.949</v>
      </c>
      <c r="E33" s="55">
        <f>D33/C33*100</f>
        <v>93.82124690384816</v>
      </c>
    </row>
    <row r="34" ht="13.5" thickBot="1"/>
    <row r="35" spans="1:5" ht="18.75" customHeight="1" thickBot="1">
      <c r="A35" s="34" t="s">
        <v>59</v>
      </c>
      <c r="B35" s="54">
        <f>B17-B33</f>
        <v>1026162</v>
      </c>
      <c r="C35" s="54">
        <f>C17-C33</f>
        <v>263713.99999999977</v>
      </c>
      <c r="D35" s="54">
        <f>D17-D33</f>
        <v>-659525.0220000001</v>
      </c>
      <c r="E35" s="55" t="s">
        <v>18</v>
      </c>
    </row>
  </sheetData>
  <mergeCells count="12">
    <mergeCell ref="C21:C22"/>
    <mergeCell ref="D21:D22"/>
    <mergeCell ref="A1:E1"/>
    <mergeCell ref="A2:D2"/>
    <mergeCell ref="E21:E22"/>
    <mergeCell ref="E24:E25"/>
    <mergeCell ref="A21:A22"/>
    <mergeCell ref="B21:B22"/>
    <mergeCell ref="A24:A25"/>
    <mergeCell ref="B24:B25"/>
    <mergeCell ref="C24:C25"/>
    <mergeCell ref="D24:D25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1" fitToWidth="1" horizontalDpi="600" verticalDpi="600" orientation="portrait" paperSize="9" scale="98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37"/>
  <sheetViews>
    <sheetView showGridLines="0" workbookViewId="0" topLeftCell="A1">
      <selection activeCell="B1" sqref="B1:Q1"/>
    </sheetView>
  </sheetViews>
  <sheetFormatPr defaultColWidth="9.00390625" defaultRowHeight="12.75"/>
  <cols>
    <col min="1" max="1" width="1.25" style="163" customWidth="1"/>
    <col min="2" max="2" width="32.375" style="163" customWidth="1"/>
    <col min="3" max="8" width="9.375" style="163" customWidth="1"/>
    <col min="9" max="9" width="0.12890625" style="163" customWidth="1"/>
    <col min="10" max="10" width="2.75390625" style="163" customWidth="1"/>
    <col min="11" max="11" width="6.75390625" style="163" customWidth="1"/>
    <col min="12" max="16" width="9.375" style="163" customWidth="1"/>
    <col min="17" max="17" width="10.875" style="163" customWidth="1"/>
    <col min="18" max="18" width="0.2421875" style="163" customWidth="1"/>
    <col min="19" max="19" width="3.75390625" style="163" customWidth="1"/>
    <col min="20" max="20" width="6.00390625" style="163" customWidth="1"/>
    <col min="21" max="21" width="0.2421875" style="163" customWidth="1"/>
    <col min="22" max="22" width="6.375" style="163" customWidth="1"/>
    <col min="23" max="23" width="3.625" style="163" customWidth="1"/>
    <col min="24" max="24" width="9.125" style="163" customWidth="1"/>
    <col min="25" max="26" width="0.12890625" style="163" customWidth="1"/>
    <col min="27" max="27" width="0.2421875" style="163" customWidth="1"/>
    <col min="28" max="28" width="0.12890625" style="163" customWidth="1"/>
    <col min="29" max="29" width="1.00390625" style="163" customWidth="1"/>
    <col min="30" max="16384" width="9.125" style="163" customWidth="1"/>
  </cols>
  <sheetData>
    <row r="1" spans="1:29" ht="18" customHeight="1">
      <c r="A1" s="160"/>
      <c r="B1" s="248" t="s">
        <v>128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161"/>
      <c r="S1" s="161"/>
      <c r="T1" s="161"/>
      <c r="U1" s="265" t="s">
        <v>97</v>
      </c>
      <c r="V1" s="265"/>
      <c r="W1" s="265"/>
      <c r="X1" s="265"/>
      <c r="Y1" s="265"/>
      <c r="Z1" s="161"/>
      <c r="AA1" s="161"/>
      <c r="AB1" s="161"/>
      <c r="AC1" s="162"/>
    </row>
    <row r="2" spans="1:29" ht="18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7"/>
      <c r="V2" s="167"/>
      <c r="W2" s="167"/>
      <c r="X2" s="167"/>
      <c r="Y2" s="167"/>
      <c r="Z2" s="166"/>
      <c r="AA2" s="166"/>
      <c r="AB2" s="166"/>
      <c r="AC2" s="168"/>
    </row>
    <row r="3" spans="1:29" ht="18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6"/>
      <c r="T3" s="166"/>
      <c r="U3" s="167"/>
      <c r="V3" s="167"/>
      <c r="W3" s="167"/>
      <c r="X3" s="167"/>
      <c r="Y3" s="167"/>
      <c r="Z3" s="166"/>
      <c r="AA3" s="166"/>
      <c r="AB3" s="166"/>
      <c r="AC3" s="168"/>
    </row>
    <row r="4" spans="1:29" ht="0.75" customHeight="1">
      <c r="A4" s="164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8"/>
    </row>
    <row r="5" spans="1:29" ht="18" customHeight="1">
      <c r="A5" s="164"/>
      <c r="B5" s="264" t="s">
        <v>98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169"/>
      <c r="S5" s="169"/>
      <c r="T5" s="169"/>
      <c r="U5" s="265" t="s">
        <v>97</v>
      </c>
      <c r="V5" s="265"/>
      <c r="W5" s="265"/>
      <c r="X5" s="265"/>
      <c r="Y5" s="265"/>
      <c r="Z5" s="169"/>
      <c r="AA5" s="169"/>
      <c r="AB5" s="169"/>
      <c r="AC5" s="168"/>
    </row>
    <row r="6" spans="1:29" ht="3" customHeight="1">
      <c r="A6" s="1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8"/>
    </row>
    <row r="7" spans="1:29" ht="3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8"/>
    </row>
    <row r="8" spans="1:29" ht="13.5" customHeight="1">
      <c r="A8" s="164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8"/>
    </row>
    <row r="9" spans="1:29" ht="18">
      <c r="A9" s="164"/>
      <c r="B9" s="170" t="s">
        <v>99</v>
      </c>
      <c r="C9" s="171"/>
      <c r="D9" s="171"/>
      <c r="E9" s="171"/>
      <c r="F9" s="171"/>
      <c r="G9" s="171"/>
      <c r="H9" s="171"/>
      <c r="I9" s="266"/>
      <c r="J9" s="266"/>
      <c r="K9" s="266"/>
      <c r="L9" s="171"/>
      <c r="M9" s="171"/>
      <c r="N9" s="171"/>
      <c r="O9" s="171"/>
      <c r="P9" s="171"/>
      <c r="Q9" s="266"/>
      <c r="R9" s="266"/>
      <c r="S9" s="266"/>
      <c r="T9" s="266"/>
      <c r="U9" s="266"/>
      <c r="V9" s="266"/>
      <c r="W9" s="266"/>
      <c r="X9" s="266"/>
      <c r="Y9" s="162"/>
      <c r="Z9" s="169"/>
      <c r="AA9" s="169"/>
      <c r="AB9" s="169"/>
      <c r="AC9" s="168"/>
    </row>
    <row r="10" spans="1:29" ht="12.75">
      <c r="A10" s="164"/>
      <c r="B10" s="172" t="s">
        <v>100</v>
      </c>
      <c r="C10" s="173" t="s">
        <v>101</v>
      </c>
      <c r="D10" s="173" t="s">
        <v>102</v>
      </c>
      <c r="E10" s="173" t="s">
        <v>103</v>
      </c>
      <c r="F10" s="173" t="s">
        <v>104</v>
      </c>
      <c r="G10" s="173" t="s">
        <v>105</v>
      </c>
      <c r="H10" s="173" t="s">
        <v>106</v>
      </c>
      <c r="I10" s="267" t="s">
        <v>107</v>
      </c>
      <c r="J10" s="267"/>
      <c r="K10" s="267"/>
      <c r="L10" s="173" t="s">
        <v>108</v>
      </c>
      <c r="M10" s="173" t="s">
        <v>109</v>
      </c>
      <c r="N10" s="173" t="s">
        <v>110</v>
      </c>
      <c r="O10" s="173" t="s">
        <v>111</v>
      </c>
      <c r="P10" s="173" t="s">
        <v>112</v>
      </c>
      <c r="Q10" s="267" t="s">
        <v>113</v>
      </c>
      <c r="R10" s="267"/>
      <c r="S10" s="267"/>
      <c r="T10" s="267" t="s">
        <v>114</v>
      </c>
      <c r="U10" s="267"/>
      <c r="V10" s="267"/>
      <c r="W10" s="267" t="s">
        <v>115</v>
      </c>
      <c r="X10" s="267"/>
      <c r="Y10" s="168"/>
      <c r="Z10" s="169"/>
      <c r="AA10" s="169"/>
      <c r="AB10" s="169"/>
      <c r="AC10" s="168"/>
    </row>
    <row r="11" spans="1:29" ht="14.25">
      <c r="A11" s="164"/>
      <c r="B11" s="174" t="s">
        <v>116</v>
      </c>
      <c r="C11" s="155">
        <v>97263.956</v>
      </c>
      <c r="D11" s="155">
        <v>57156.679</v>
      </c>
      <c r="E11" s="155">
        <v>47764.191</v>
      </c>
      <c r="F11" s="155">
        <v>40646.164</v>
      </c>
      <c r="G11" s="154">
        <v>0</v>
      </c>
      <c r="H11" s="154">
        <v>0</v>
      </c>
      <c r="I11" s="268">
        <v>0</v>
      </c>
      <c r="J11" s="268"/>
      <c r="K11" s="268"/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269">
        <v>242830.99</v>
      </c>
      <c r="R11" s="269"/>
      <c r="S11" s="269"/>
      <c r="T11" s="269">
        <v>650000</v>
      </c>
      <c r="U11" s="269"/>
      <c r="V11" s="269"/>
      <c r="W11" s="270">
        <v>0.3735861384615385</v>
      </c>
      <c r="X11" s="270"/>
      <c r="Y11" s="168"/>
      <c r="Z11" s="169"/>
      <c r="AA11" s="169"/>
      <c r="AB11" s="169"/>
      <c r="AC11" s="168"/>
    </row>
    <row r="12" spans="1:29" ht="14.25">
      <c r="A12" s="164"/>
      <c r="B12" s="174" t="s">
        <v>117</v>
      </c>
      <c r="C12" s="155">
        <v>4505.817</v>
      </c>
      <c r="D12" s="155">
        <v>822.916</v>
      </c>
      <c r="E12" s="155">
        <v>7198.058</v>
      </c>
      <c r="F12" s="155">
        <v>0</v>
      </c>
      <c r="G12" s="154">
        <v>0</v>
      </c>
      <c r="H12" s="154">
        <v>0</v>
      </c>
      <c r="I12" s="268">
        <v>0</v>
      </c>
      <c r="J12" s="268"/>
      <c r="K12" s="268"/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269">
        <v>12526.791</v>
      </c>
      <c r="R12" s="269"/>
      <c r="S12" s="269"/>
      <c r="T12" s="269">
        <v>35000</v>
      </c>
      <c r="U12" s="269"/>
      <c r="V12" s="269"/>
      <c r="W12" s="270">
        <v>0.3579083142857143</v>
      </c>
      <c r="X12" s="270"/>
      <c r="Y12" s="168"/>
      <c r="Z12" s="169"/>
      <c r="AA12" s="169"/>
      <c r="AB12" s="169"/>
      <c r="AC12" s="168"/>
    </row>
    <row r="13" spans="1:29" ht="14.25">
      <c r="A13" s="164"/>
      <c r="B13" s="174" t="s">
        <v>118</v>
      </c>
      <c r="C13" s="155">
        <v>6121.146</v>
      </c>
      <c r="D13" s="155">
        <v>5990.084</v>
      </c>
      <c r="E13" s="155">
        <v>3889.598</v>
      </c>
      <c r="F13" s="155">
        <v>4273.286</v>
      </c>
      <c r="G13" s="154">
        <v>0</v>
      </c>
      <c r="H13" s="154">
        <v>0</v>
      </c>
      <c r="I13" s="268">
        <v>0</v>
      </c>
      <c r="J13" s="268"/>
      <c r="K13" s="268"/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269">
        <v>20274.114</v>
      </c>
      <c r="R13" s="269"/>
      <c r="S13" s="269"/>
      <c r="T13" s="269">
        <v>50000</v>
      </c>
      <c r="U13" s="269"/>
      <c r="V13" s="269"/>
      <c r="W13" s="270">
        <v>0.40548228</v>
      </c>
      <c r="X13" s="270"/>
      <c r="Y13" s="168"/>
      <c r="Z13" s="169"/>
      <c r="AA13" s="169"/>
      <c r="AB13" s="169"/>
      <c r="AC13" s="168"/>
    </row>
    <row r="14" spans="1:29" ht="14.25">
      <c r="A14" s="164"/>
      <c r="B14" s="174" t="s">
        <v>119</v>
      </c>
      <c r="C14" s="155">
        <v>121950.754</v>
      </c>
      <c r="D14" s="155">
        <v>5557.53</v>
      </c>
      <c r="E14" s="155">
        <v>158841.926</v>
      </c>
      <c r="F14" s="155">
        <v>38230.493</v>
      </c>
      <c r="G14" s="154">
        <v>0</v>
      </c>
      <c r="H14" s="154">
        <v>0</v>
      </c>
      <c r="I14" s="268">
        <v>0</v>
      </c>
      <c r="J14" s="268"/>
      <c r="K14" s="268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269">
        <v>324580.703</v>
      </c>
      <c r="R14" s="269"/>
      <c r="S14" s="269"/>
      <c r="T14" s="269">
        <v>740000</v>
      </c>
      <c r="U14" s="269"/>
      <c r="V14" s="269"/>
      <c r="W14" s="270">
        <v>0.4386225716216216</v>
      </c>
      <c r="X14" s="270"/>
      <c r="Y14" s="168"/>
      <c r="Z14" s="169"/>
      <c r="AA14" s="169"/>
      <c r="AB14" s="169"/>
      <c r="AC14" s="168"/>
    </row>
    <row r="15" spans="1:29" ht="14.25">
      <c r="A15" s="164"/>
      <c r="B15" s="174" t="s">
        <v>120</v>
      </c>
      <c r="C15" s="155">
        <v>137491.5</v>
      </c>
      <c r="D15" s="155">
        <v>270208.989</v>
      </c>
      <c r="E15" s="155">
        <v>12167.72</v>
      </c>
      <c r="F15" s="155">
        <v>114778.328</v>
      </c>
      <c r="G15" s="154">
        <v>0</v>
      </c>
      <c r="H15" s="154">
        <v>0</v>
      </c>
      <c r="I15" s="268">
        <v>0</v>
      </c>
      <c r="J15" s="268"/>
      <c r="K15" s="268"/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269">
        <v>534646.537</v>
      </c>
      <c r="R15" s="269"/>
      <c r="S15" s="269"/>
      <c r="T15" s="269">
        <v>1663067</v>
      </c>
      <c r="U15" s="269"/>
      <c r="V15" s="269"/>
      <c r="W15" s="270">
        <v>0.3214822595842501</v>
      </c>
      <c r="X15" s="270"/>
      <c r="Y15" s="168"/>
      <c r="Z15" s="169"/>
      <c r="AA15" s="169"/>
      <c r="AB15" s="169"/>
      <c r="AC15" s="168"/>
    </row>
    <row r="16" spans="1:29" ht="15">
      <c r="A16" s="164"/>
      <c r="B16" s="175" t="s">
        <v>121</v>
      </c>
      <c r="C16" s="157">
        <v>367333.173</v>
      </c>
      <c r="D16" s="157">
        <v>339736.198</v>
      </c>
      <c r="E16" s="157">
        <v>229861.493</v>
      </c>
      <c r="F16" s="157">
        <v>197928.271</v>
      </c>
      <c r="G16" s="156">
        <v>0</v>
      </c>
      <c r="H16" s="156">
        <v>0</v>
      </c>
      <c r="I16" s="271">
        <v>0</v>
      </c>
      <c r="J16" s="271"/>
      <c r="K16" s="271"/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272">
        <v>1134859.135</v>
      </c>
      <c r="R16" s="272"/>
      <c r="S16" s="272"/>
      <c r="T16" s="272">
        <v>3138067</v>
      </c>
      <c r="U16" s="272"/>
      <c r="V16" s="272"/>
      <c r="W16" s="273">
        <v>0.3616427357988214</v>
      </c>
      <c r="X16" s="273"/>
      <c r="Y16" s="168"/>
      <c r="Z16" s="169"/>
      <c r="AA16" s="169"/>
      <c r="AB16" s="169"/>
      <c r="AC16" s="168"/>
    </row>
    <row r="17" spans="1:29" ht="12.75">
      <c r="A17" s="164"/>
      <c r="B17" s="158"/>
      <c r="C17" s="158"/>
      <c r="D17" s="158"/>
      <c r="E17" s="158"/>
      <c r="F17" s="158"/>
      <c r="G17" s="158"/>
      <c r="H17" s="158"/>
      <c r="I17" s="274"/>
      <c r="J17" s="274"/>
      <c r="K17" s="274"/>
      <c r="L17" s="158"/>
      <c r="M17" s="158"/>
      <c r="N17" s="158"/>
      <c r="O17" s="158"/>
      <c r="P17" s="158"/>
      <c r="Q17" s="274"/>
      <c r="R17" s="274"/>
      <c r="S17" s="274"/>
      <c r="T17" s="274"/>
      <c r="U17" s="274"/>
      <c r="V17" s="274"/>
      <c r="W17" s="274"/>
      <c r="X17" s="274"/>
      <c r="Y17" s="176"/>
      <c r="Z17" s="169"/>
      <c r="AA17" s="169"/>
      <c r="AB17" s="169"/>
      <c r="AC17" s="168"/>
    </row>
    <row r="18" spans="1:29" ht="12.75">
      <c r="A18" s="16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66"/>
      <c r="Z18" s="169"/>
      <c r="AA18" s="169"/>
      <c r="AB18" s="169"/>
      <c r="AC18" s="168"/>
    </row>
    <row r="19" spans="1:29" ht="9.75" customHeight="1">
      <c r="A19" s="164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8"/>
    </row>
    <row r="20" spans="1:29" ht="13.5" customHeight="1">
      <c r="A20" s="164"/>
      <c r="B20" s="275" t="s">
        <v>122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169"/>
      <c r="AA20" s="169"/>
      <c r="AB20" s="169"/>
      <c r="AC20" s="168"/>
    </row>
    <row r="21" spans="1:29" ht="13.5" customHeight="1">
      <c r="A21" s="164"/>
      <c r="B21" s="275" t="s">
        <v>123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169"/>
      <c r="AA21" s="169"/>
      <c r="AB21" s="169"/>
      <c r="AC21" s="168"/>
    </row>
    <row r="22" spans="1:29" ht="13.5" customHeight="1">
      <c r="A22" s="164"/>
      <c r="B22" s="275" t="s">
        <v>124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169"/>
      <c r="AA22" s="169"/>
      <c r="AB22" s="169"/>
      <c r="AC22" s="168"/>
    </row>
    <row r="23" spans="1:29" ht="13.5" customHeight="1">
      <c r="A23" s="164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69"/>
      <c r="AA23" s="169"/>
      <c r="AB23" s="169"/>
      <c r="AC23" s="168"/>
    </row>
    <row r="24" spans="1:29" ht="21" customHeight="1">
      <c r="A24" s="164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8"/>
    </row>
    <row r="25" spans="1:29" ht="18">
      <c r="A25" s="164"/>
      <c r="B25" s="170" t="s">
        <v>125</v>
      </c>
      <c r="C25" s="171"/>
      <c r="D25" s="171"/>
      <c r="E25" s="171"/>
      <c r="F25" s="171"/>
      <c r="G25" s="171"/>
      <c r="H25" s="171"/>
      <c r="I25" s="266"/>
      <c r="J25" s="266"/>
      <c r="K25" s="266"/>
      <c r="L25" s="171"/>
      <c r="M25" s="171"/>
      <c r="N25" s="171"/>
      <c r="O25" s="171"/>
      <c r="P25" s="171"/>
      <c r="Q25" s="266"/>
      <c r="R25" s="266"/>
      <c r="S25" s="266"/>
      <c r="T25" s="266"/>
      <c r="U25" s="266"/>
      <c r="V25" s="266"/>
      <c r="W25" s="266"/>
      <c r="X25" s="266"/>
      <c r="Y25" s="162"/>
      <c r="Z25" s="169"/>
      <c r="AA25" s="169"/>
      <c r="AB25" s="169"/>
      <c r="AC25" s="168"/>
    </row>
    <row r="26" spans="1:29" ht="12.75">
      <c r="A26" s="164"/>
      <c r="B26" s="172" t="s">
        <v>100</v>
      </c>
      <c r="C26" s="173" t="s">
        <v>101</v>
      </c>
      <c r="D26" s="173" t="s">
        <v>102</v>
      </c>
      <c r="E26" s="173" t="s">
        <v>103</v>
      </c>
      <c r="F26" s="173" t="s">
        <v>104</v>
      </c>
      <c r="G26" s="173" t="s">
        <v>105</v>
      </c>
      <c r="H26" s="173" t="s">
        <v>106</v>
      </c>
      <c r="I26" s="267" t="s">
        <v>107</v>
      </c>
      <c r="J26" s="267"/>
      <c r="K26" s="267"/>
      <c r="L26" s="173" t="s">
        <v>108</v>
      </c>
      <c r="M26" s="173" t="s">
        <v>109</v>
      </c>
      <c r="N26" s="173" t="s">
        <v>110</v>
      </c>
      <c r="O26" s="173" t="s">
        <v>111</v>
      </c>
      <c r="P26" s="173" t="s">
        <v>112</v>
      </c>
      <c r="Q26" s="267" t="s">
        <v>126</v>
      </c>
      <c r="R26" s="267"/>
      <c r="S26" s="267"/>
      <c r="T26" s="267" t="s">
        <v>127</v>
      </c>
      <c r="U26" s="267"/>
      <c r="V26" s="267"/>
      <c r="W26" s="267" t="s">
        <v>115</v>
      </c>
      <c r="X26" s="267"/>
      <c r="Y26" s="168"/>
      <c r="Z26" s="169"/>
      <c r="AA26" s="169"/>
      <c r="AB26" s="169"/>
      <c r="AC26" s="168"/>
    </row>
    <row r="27" spans="1:29" ht="14.25">
      <c r="A27" s="164"/>
      <c r="B27" s="174" t="s">
        <v>116</v>
      </c>
      <c r="C27" s="155">
        <v>97001.845</v>
      </c>
      <c r="D27" s="155">
        <v>50305.438</v>
      </c>
      <c r="E27" s="155">
        <v>51638.503</v>
      </c>
      <c r="F27" s="155">
        <v>43163.127</v>
      </c>
      <c r="G27" s="154">
        <v>0</v>
      </c>
      <c r="H27" s="154">
        <v>0</v>
      </c>
      <c r="I27" s="268">
        <v>0</v>
      </c>
      <c r="J27" s="268"/>
      <c r="K27" s="268"/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269">
        <f>_514+_515+_516+_517+_518+_519+_520+_521+_522+_523+_524+_525</f>
        <v>242108.913</v>
      </c>
      <c r="R27" s="269"/>
      <c r="S27" s="269"/>
      <c r="T27" s="269">
        <v>709420.86528</v>
      </c>
      <c r="U27" s="269"/>
      <c r="V27" s="269"/>
      <c r="W27" s="270">
        <f>_526/_527</f>
        <v>0.34127684263197205</v>
      </c>
      <c r="X27" s="270"/>
      <c r="Y27" s="168"/>
      <c r="Z27" s="169"/>
      <c r="AA27" s="169"/>
      <c r="AB27" s="169"/>
      <c r="AC27" s="168"/>
    </row>
    <row r="28" spans="1:29" ht="14.25">
      <c r="A28" s="164"/>
      <c r="B28" s="174" t="s">
        <v>117</v>
      </c>
      <c r="C28" s="155">
        <v>9584.226</v>
      </c>
      <c r="D28" s="155">
        <v>1214.38</v>
      </c>
      <c r="E28" s="155">
        <v>5420.442</v>
      </c>
      <c r="F28" s="155">
        <v>19010.848</v>
      </c>
      <c r="G28" s="154">
        <v>0</v>
      </c>
      <c r="H28" s="154">
        <v>0</v>
      </c>
      <c r="I28" s="268">
        <v>0</v>
      </c>
      <c r="J28" s="268"/>
      <c r="K28" s="268"/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269">
        <f>_532+_533+_534+_535+_536+_537+_538+_539+_540+_541+_542+_543</f>
        <v>35229.896</v>
      </c>
      <c r="R28" s="269"/>
      <c r="S28" s="269"/>
      <c r="T28" s="269">
        <v>39404.00598</v>
      </c>
      <c r="U28" s="269"/>
      <c r="V28" s="269"/>
      <c r="W28" s="270">
        <f>_544/_545</f>
        <v>0.8940688928400168</v>
      </c>
      <c r="X28" s="270"/>
      <c r="Y28" s="168"/>
      <c r="Z28" s="169"/>
      <c r="AA28" s="169"/>
      <c r="AB28" s="169"/>
      <c r="AC28" s="168"/>
    </row>
    <row r="29" spans="1:29" ht="14.25">
      <c r="A29" s="164"/>
      <c r="B29" s="174" t="s">
        <v>118</v>
      </c>
      <c r="C29" s="155">
        <v>6825.264</v>
      </c>
      <c r="D29" s="155">
        <v>5300.21</v>
      </c>
      <c r="E29" s="155">
        <v>3862.699</v>
      </c>
      <c r="F29" s="155">
        <v>4457.751</v>
      </c>
      <c r="G29" s="154">
        <v>0</v>
      </c>
      <c r="H29" s="154">
        <v>0</v>
      </c>
      <c r="I29" s="268">
        <v>0</v>
      </c>
      <c r="J29" s="268"/>
      <c r="K29" s="268"/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269">
        <f>_550+_551+_552+_553+_554+_555+_556+_557+_558+_559+_560+_561</f>
        <v>20445.924</v>
      </c>
      <c r="R29" s="269"/>
      <c r="S29" s="269"/>
      <c r="T29" s="269">
        <v>66030.44313</v>
      </c>
      <c r="U29" s="269"/>
      <c r="V29" s="269"/>
      <c r="W29" s="270">
        <f>_562/_563</f>
        <v>0.30964390106766804</v>
      </c>
      <c r="X29" s="270"/>
      <c r="Y29" s="168"/>
      <c r="Z29" s="169"/>
      <c r="AA29" s="169"/>
      <c r="AB29" s="169"/>
      <c r="AC29" s="168"/>
    </row>
    <row r="30" spans="1:29" ht="14.25">
      <c r="A30" s="164"/>
      <c r="B30" s="174" t="s">
        <v>119</v>
      </c>
      <c r="C30" s="155">
        <v>162769.205</v>
      </c>
      <c r="D30" s="155">
        <v>7249.698</v>
      </c>
      <c r="E30" s="155">
        <v>57566.957</v>
      </c>
      <c r="F30" s="155">
        <v>143131.421</v>
      </c>
      <c r="G30" s="154">
        <v>0</v>
      </c>
      <c r="H30" s="154">
        <v>0</v>
      </c>
      <c r="I30" s="268">
        <v>0</v>
      </c>
      <c r="J30" s="268"/>
      <c r="K30" s="268"/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269">
        <f>_568+_569+_570+_571+_572+_573+_574+_575+_576+_577+_578+_579</f>
        <v>370717.28099999996</v>
      </c>
      <c r="R30" s="269"/>
      <c r="S30" s="269"/>
      <c r="T30" s="269">
        <v>822340.84541</v>
      </c>
      <c r="U30" s="269"/>
      <c r="V30" s="269"/>
      <c r="W30" s="270">
        <f>_580/_581</f>
        <v>0.4508073301590279</v>
      </c>
      <c r="X30" s="270"/>
      <c r="Y30" s="168"/>
      <c r="Z30" s="169"/>
      <c r="AA30" s="169"/>
      <c r="AB30" s="169"/>
      <c r="AC30" s="168"/>
    </row>
    <row r="31" spans="1:29" ht="15" thickBot="1">
      <c r="A31" s="164"/>
      <c r="B31" s="174" t="s">
        <v>120</v>
      </c>
      <c r="C31" s="155">
        <v>133680.842</v>
      </c>
      <c r="D31" s="155">
        <v>261137.601</v>
      </c>
      <c r="E31" s="155">
        <v>0</v>
      </c>
      <c r="F31" s="155">
        <v>94895.795</v>
      </c>
      <c r="G31" s="154">
        <v>0</v>
      </c>
      <c r="H31" s="154">
        <v>0</v>
      </c>
      <c r="I31" s="268">
        <v>0</v>
      </c>
      <c r="J31" s="268"/>
      <c r="K31" s="268"/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269">
        <f>_586+_587+_588+_589+_590+_591+_592+_593+_594+_595+_596+_597</f>
        <v>489714.23799999995</v>
      </c>
      <c r="R31" s="269"/>
      <c r="S31" s="269"/>
      <c r="T31" s="269">
        <v>1656339.518</v>
      </c>
      <c r="U31" s="269"/>
      <c r="V31" s="269"/>
      <c r="W31" s="270">
        <f>_598/_599</f>
        <v>0.2956605410171708</v>
      </c>
      <c r="X31" s="270"/>
      <c r="Y31" s="168"/>
      <c r="Z31" s="169"/>
      <c r="AA31" s="169"/>
      <c r="AB31" s="169"/>
      <c r="AC31" s="168"/>
    </row>
    <row r="32" spans="1:29" ht="15.75" thickBot="1">
      <c r="A32" s="164"/>
      <c r="B32" s="175" t="s">
        <v>121</v>
      </c>
      <c r="C32" s="157">
        <v>409861.382</v>
      </c>
      <c r="D32" s="157">
        <v>325207.327</v>
      </c>
      <c r="E32" s="157">
        <v>118488.601</v>
      </c>
      <c r="F32" s="157">
        <v>304658.942</v>
      </c>
      <c r="G32" s="156">
        <v>0</v>
      </c>
      <c r="H32" s="156">
        <v>0</v>
      </c>
      <c r="I32" s="271">
        <v>0</v>
      </c>
      <c r="J32" s="271"/>
      <c r="K32" s="271"/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272">
        <f>_496+_497+_498+_499+_500+_501+_502+_503+_504+_505+_506+_507</f>
        <v>1158216.252</v>
      </c>
      <c r="R32" s="272"/>
      <c r="S32" s="272"/>
      <c r="T32" s="272">
        <v>3293535.6778</v>
      </c>
      <c r="U32" s="272"/>
      <c r="V32" s="272"/>
      <c r="W32" s="273">
        <f>_508/_509</f>
        <v>0.3516634903356079</v>
      </c>
      <c r="X32" s="273"/>
      <c r="Y32" s="168"/>
      <c r="Z32" s="169"/>
      <c r="AA32" s="169"/>
      <c r="AB32" s="169"/>
      <c r="AC32" s="168"/>
    </row>
    <row r="33" spans="1:29" ht="12.75">
      <c r="A33" s="164"/>
      <c r="B33" s="179"/>
      <c r="C33" s="179"/>
      <c r="D33" s="179"/>
      <c r="E33" s="179"/>
      <c r="F33" s="179"/>
      <c r="G33" s="179"/>
      <c r="H33" s="179"/>
      <c r="I33" s="276"/>
      <c r="J33" s="276"/>
      <c r="K33" s="276"/>
      <c r="L33" s="179"/>
      <c r="M33" s="179"/>
      <c r="N33" s="179"/>
      <c r="O33" s="179"/>
      <c r="P33" s="179"/>
      <c r="Q33" s="276"/>
      <c r="R33" s="276"/>
      <c r="S33" s="276"/>
      <c r="T33" s="276"/>
      <c r="U33" s="276"/>
      <c r="V33" s="276"/>
      <c r="W33" s="276"/>
      <c r="X33" s="276"/>
      <c r="Y33" s="176"/>
      <c r="Z33" s="169"/>
      <c r="AA33" s="169"/>
      <c r="AB33" s="169"/>
      <c r="AC33" s="168"/>
    </row>
    <row r="34" spans="1:29" ht="12.75">
      <c r="A34" s="16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66"/>
      <c r="Z34" s="169"/>
      <c r="AA34" s="169"/>
      <c r="AB34" s="169"/>
      <c r="AC34" s="168"/>
    </row>
    <row r="35" spans="1:29" ht="12.75">
      <c r="A35" s="164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66"/>
      <c r="Z35" s="169"/>
      <c r="AA35" s="169"/>
      <c r="AB35" s="169"/>
      <c r="AC35" s="168"/>
    </row>
    <row r="36" spans="1:29" ht="12.75" customHeight="1">
      <c r="A36" s="164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66"/>
      <c r="Z36" s="169"/>
      <c r="AA36" s="169"/>
      <c r="AB36" s="169"/>
      <c r="AC36" s="168"/>
    </row>
    <row r="37" spans="1:29" ht="2.25" customHeight="1" hidden="1" thickBot="1">
      <c r="A37" s="164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8"/>
    </row>
  </sheetData>
  <mergeCells count="79"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B20:Y20"/>
    <mergeCell ref="B21:Y21"/>
    <mergeCell ref="B22:Y22"/>
    <mergeCell ref="I25:K25"/>
    <mergeCell ref="Q25:S25"/>
    <mergeCell ref="T25:V25"/>
    <mergeCell ref="W25:X25"/>
    <mergeCell ref="I17:K17"/>
    <mergeCell ref="Q17:S17"/>
    <mergeCell ref="T17:V17"/>
    <mergeCell ref="W17:X17"/>
    <mergeCell ref="I16:K16"/>
    <mergeCell ref="Q16:S16"/>
    <mergeCell ref="T16:V16"/>
    <mergeCell ref="W16:X16"/>
    <mergeCell ref="I15:K15"/>
    <mergeCell ref="Q15:S15"/>
    <mergeCell ref="T15:V15"/>
    <mergeCell ref="W15:X15"/>
    <mergeCell ref="I14:K14"/>
    <mergeCell ref="Q14:S14"/>
    <mergeCell ref="T14:V14"/>
    <mergeCell ref="W14:X14"/>
    <mergeCell ref="I13:K13"/>
    <mergeCell ref="Q13:S13"/>
    <mergeCell ref="T13:V13"/>
    <mergeCell ref="W13:X13"/>
    <mergeCell ref="I12:K12"/>
    <mergeCell ref="Q12:S12"/>
    <mergeCell ref="T12:V12"/>
    <mergeCell ref="W12:X12"/>
    <mergeCell ref="I11:K11"/>
    <mergeCell ref="Q11:S11"/>
    <mergeCell ref="T11:V11"/>
    <mergeCell ref="W11:X11"/>
    <mergeCell ref="I10:K10"/>
    <mergeCell ref="Q10:S10"/>
    <mergeCell ref="T10:V10"/>
    <mergeCell ref="W10:X10"/>
    <mergeCell ref="I9:K9"/>
    <mergeCell ref="Q9:S9"/>
    <mergeCell ref="T9:V9"/>
    <mergeCell ref="W9:X9"/>
    <mergeCell ref="B1:Q1"/>
    <mergeCell ref="U1:Y1"/>
    <mergeCell ref="B5:Q6"/>
    <mergeCell ref="U5:Y5"/>
  </mergeCells>
  <printOptions/>
  <pageMargins left="0.7874015748031497" right="0.7874015748031497" top="0.7874015748031497" bottom="0.7874015748031497" header="0.5118110236220472" footer="0.5118110236220472"/>
  <pageSetup firstPageNumber="5" useFirstPageNumber="1" fitToHeight="0" fitToWidth="1" horizontalDpi="600" verticalDpi="600" orientation="landscape" paperSize="9" scale="70" r:id="rId1"/>
  <headerFooter alignWithMargins="0">
    <oddFooter>&amp;C5</oddFooter>
  </headerFooter>
  <rowBreaks count="1" manualBreakCount="1">
    <brk id="32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C35" sqref="C35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125" style="0" customWidth="1"/>
    <col min="5" max="5" width="13.75390625" style="0" customWidth="1"/>
    <col min="6" max="6" width="10.75390625" style="0" hidden="1" customWidth="1"/>
    <col min="7" max="7" width="10.75390625" style="0" customWidth="1"/>
  </cols>
  <sheetData>
    <row r="1" spans="1:18" ht="18">
      <c r="A1" s="277" t="s">
        <v>139</v>
      </c>
      <c r="B1" s="277"/>
      <c r="C1" s="277"/>
      <c r="D1" s="277"/>
      <c r="E1" s="277"/>
      <c r="F1" s="106"/>
      <c r="G1" s="106"/>
      <c r="H1" s="107"/>
      <c r="Q1" s="108"/>
      <c r="R1" s="108"/>
    </row>
    <row r="2" spans="1:18" ht="18">
      <c r="A2" s="106"/>
      <c r="B2" s="106"/>
      <c r="C2" s="106"/>
      <c r="D2" s="106"/>
      <c r="E2" s="106"/>
      <c r="F2" s="106"/>
      <c r="G2" s="106"/>
      <c r="H2" s="107"/>
      <c r="Q2" s="108"/>
      <c r="R2" s="108"/>
    </row>
    <row r="3" spans="1:2" ht="18" customHeight="1">
      <c r="A3" s="109"/>
      <c r="B3" s="109"/>
    </row>
    <row r="4" spans="1:5" ht="18" customHeight="1">
      <c r="A4" s="109" t="s">
        <v>71</v>
      </c>
      <c r="B4" s="109"/>
      <c r="D4" s="110">
        <v>2713554.77</v>
      </c>
      <c r="E4" s="49" t="s">
        <v>72</v>
      </c>
    </row>
    <row r="5" spans="1:5" ht="18" customHeight="1">
      <c r="A5" s="109"/>
      <c r="B5" s="109"/>
      <c r="D5" s="111"/>
      <c r="E5" s="49"/>
    </row>
    <row r="6" spans="1:2" ht="15.75">
      <c r="A6" s="109"/>
      <c r="B6" s="109"/>
    </row>
    <row r="7" spans="1:8" ht="16.5" thickBot="1">
      <c r="A7" s="109" t="s">
        <v>140</v>
      </c>
      <c r="B7" s="109"/>
      <c r="E7" s="186" t="s">
        <v>141</v>
      </c>
      <c r="H7" s="49"/>
    </row>
    <row r="8" spans="1:6" ht="25.5" customHeight="1">
      <c r="A8" s="189"/>
      <c r="B8" s="199" t="s">
        <v>54</v>
      </c>
      <c r="C8" s="200" t="s">
        <v>55</v>
      </c>
      <c r="D8" s="191" t="s">
        <v>3</v>
      </c>
      <c r="E8" s="192" t="s">
        <v>73</v>
      </c>
      <c r="F8" t="s">
        <v>74</v>
      </c>
    </row>
    <row r="9" spans="1:7" ht="22.5" customHeight="1">
      <c r="A9" s="201" t="s">
        <v>75</v>
      </c>
      <c r="B9" s="112">
        <v>4797000</v>
      </c>
      <c r="C9" s="112">
        <v>4797000</v>
      </c>
      <c r="D9" s="112">
        <v>2398500</v>
      </c>
      <c r="E9" s="208">
        <f>D9/C9*100</f>
        <v>50</v>
      </c>
      <c r="G9" s="113"/>
    </row>
    <row r="10" spans="1:5" ht="22.5" customHeight="1">
      <c r="A10" s="201" t="s">
        <v>76</v>
      </c>
      <c r="B10" s="112">
        <v>310000</v>
      </c>
      <c r="C10" s="112">
        <v>310000</v>
      </c>
      <c r="D10" s="112">
        <v>155000</v>
      </c>
      <c r="E10" s="208">
        <f>D10/C10*100</f>
        <v>50</v>
      </c>
    </row>
    <row r="11" spans="1:5" ht="25.5" customHeight="1">
      <c r="A11" s="209" t="s">
        <v>77</v>
      </c>
      <c r="B11" s="27">
        <v>0</v>
      </c>
      <c r="C11" s="27">
        <v>0</v>
      </c>
      <c r="D11" s="27">
        <v>0</v>
      </c>
      <c r="E11" s="194">
        <v>0</v>
      </c>
    </row>
    <row r="12" spans="1:5" ht="16.5" customHeight="1" thickBot="1">
      <c r="A12" s="204" t="s">
        <v>78</v>
      </c>
      <c r="B12" s="195">
        <f>SUM(B9:B11)</f>
        <v>5107000</v>
      </c>
      <c r="C12" s="195">
        <f>SUM(C9:C11)</f>
        <v>5107000</v>
      </c>
      <c r="D12" s="195">
        <f>SUM(D9:D11)</f>
        <v>2553500</v>
      </c>
      <c r="E12" s="211">
        <f>D12/C12*100</f>
        <v>50</v>
      </c>
    </row>
    <row r="13" spans="1:5" s="114" customFormat="1" ht="12.75">
      <c r="A13"/>
      <c r="B13"/>
      <c r="C13"/>
      <c r="D13"/>
      <c r="E13"/>
    </row>
    <row r="16" ht="17.25" customHeight="1"/>
    <row r="17" spans="1:5" ht="16.5" thickBot="1">
      <c r="A17" s="109" t="s">
        <v>142</v>
      </c>
      <c r="B17" s="109"/>
      <c r="D17" s="115"/>
      <c r="E17" s="186" t="s">
        <v>141</v>
      </c>
    </row>
    <row r="18" spans="1:18" ht="25.5">
      <c r="A18" s="206"/>
      <c r="B18" s="199" t="s">
        <v>54</v>
      </c>
      <c r="C18" s="200" t="s">
        <v>55</v>
      </c>
      <c r="D18" s="197" t="s">
        <v>3</v>
      </c>
      <c r="E18" s="192" t="s">
        <v>73</v>
      </c>
      <c r="F18" s="116" t="s">
        <v>79</v>
      </c>
      <c r="G18" s="117"/>
      <c r="H18" s="117"/>
      <c r="Q18" s="116"/>
      <c r="R18" s="117"/>
    </row>
    <row r="19" spans="1:18" ht="27" customHeight="1">
      <c r="A19" s="212" t="s">
        <v>80</v>
      </c>
      <c r="B19" s="27">
        <v>1437000</v>
      </c>
      <c r="C19" s="27">
        <v>1437000</v>
      </c>
      <c r="D19" s="27">
        <v>518713</v>
      </c>
      <c r="E19" s="194">
        <f>D19/C19*100</f>
        <v>36.09693806541406</v>
      </c>
      <c r="F19" s="118" t="s">
        <v>81</v>
      </c>
      <c r="G19" s="119"/>
      <c r="H19" s="119"/>
      <c r="Q19" s="118"/>
      <c r="R19" s="119"/>
    </row>
    <row r="20" spans="1:18" ht="27" customHeight="1">
      <c r="A20" s="212" t="s">
        <v>82</v>
      </c>
      <c r="B20" s="27">
        <v>3617000</v>
      </c>
      <c r="C20" s="27">
        <v>6180500</v>
      </c>
      <c r="D20" s="27">
        <v>1031683</v>
      </c>
      <c r="E20" s="194">
        <f>D20/C20*100</f>
        <v>16.69254914650918</v>
      </c>
      <c r="F20" s="118">
        <v>5179</v>
      </c>
      <c r="G20" s="119"/>
      <c r="H20" s="119"/>
      <c r="Q20" s="118"/>
      <c r="R20" s="119"/>
    </row>
    <row r="21" spans="1:18" ht="27" customHeight="1">
      <c r="A21" s="212" t="s">
        <v>83</v>
      </c>
      <c r="B21" s="27">
        <v>53000</v>
      </c>
      <c r="C21" s="27">
        <v>53000</v>
      </c>
      <c r="D21" s="27">
        <v>0</v>
      </c>
      <c r="E21" s="194">
        <f>D21/C21*100</f>
        <v>0</v>
      </c>
      <c r="F21" s="118"/>
      <c r="G21" s="119"/>
      <c r="H21" s="119"/>
      <c r="Q21" s="118"/>
      <c r="R21" s="119"/>
    </row>
    <row r="22" spans="1:18" ht="39.75" customHeight="1">
      <c r="A22" s="212" t="s">
        <v>84</v>
      </c>
      <c r="B22" s="27">
        <v>0</v>
      </c>
      <c r="C22" s="27">
        <v>150000</v>
      </c>
      <c r="D22" s="27">
        <v>41153</v>
      </c>
      <c r="E22" s="194">
        <f>D22/C22*100</f>
        <v>27.435333333333332</v>
      </c>
      <c r="F22" s="118"/>
      <c r="G22" s="119"/>
      <c r="H22" s="119"/>
      <c r="Q22" s="118"/>
      <c r="R22" s="119"/>
    </row>
    <row r="23" spans="1:18" ht="16.5" customHeight="1" thickBot="1">
      <c r="A23" s="204" t="s">
        <v>85</v>
      </c>
      <c r="B23" s="195">
        <f>SUM(B19:B22)</f>
        <v>5107000</v>
      </c>
      <c r="C23" s="195">
        <f>SUM(C19:C22)</f>
        <v>7820500</v>
      </c>
      <c r="D23" s="195">
        <f>SUM(D19:D22)</f>
        <v>1591549</v>
      </c>
      <c r="E23" s="207">
        <f>D23/C23*100</f>
        <v>20.350987788504572</v>
      </c>
      <c r="F23" s="120"/>
      <c r="G23" s="121"/>
      <c r="H23" s="121"/>
      <c r="Q23" s="120"/>
      <c r="R23" s="121"/>
    </row>
    <row r="24" ht="18" customHeight="1"/>
    <row r="25" ht="18" customHeight="1"/>
    <row r="26" ht="18" customHeight="1">
      <c r="D26" s="115"/>
    </row>
    <row r="27" spans="1:9" ht="15.75">
      <c r="A27" s="109" t="s">
        <v>95</v>
      </c>
      <c r="B27" s="109"/>
      <c r="D27" s="238">
        <f>D4+D12-D23</f>
        <v>3675505.7699999996</v>
      </c>
      <c r="E27" s="56" t="s">
        <v>72</v>
      </c>
      <c r="H27" s="122"/>
      <c r="I27" s="122"/>
    </row>
    <row r="28" ht="12.75">
      <c r="D28" s="115"/>
    </row>
    <row r="29" spans="1:4" ht="18.75">
      <c r="A29" s="123"/>
      <c r="D29" s="111"/>
    </row>
    <row r="30" spans="1:4" ht="18.75">
      <c r="A30" s="123"/>
      <c r="D30" s="111"/>
    </row>
    <row r="31" ht="18.75">
      <c r="A31" s="124"/>
    </row>
    <row r="32" ht="18.75">
      <c r="A32" s="124"/>
    </row>
    <row r="33" ht="15.75">
      <c r="A33" s="125"/>
    </row>
    <row r="34" ht="18.75">
      <c r="A34" s="124"/>
    </row>
    <row r="35" ht="18.75">
      <c r="A35" s="124"/>
    </row>
    <row r="36" ht="18.75">
      <c r="A36" s="124"/>
    </row>
    <row r="37" ht="18.75">
      <c r="A37" s="126"/>
    </row>
    <row r="38" ht="18.75">
      <c r="A38" s="126"/>
    </row>
    <row r="39" ht="18.75">
      <c r="A39" s="126"/>
    </row>
    <row r="40" ht="18.75">
      <c r="A40" s="124"/>
    </row>
    <row r="41" ht="18.75">
      <c r="A41" s="124"/>
    </row>
    <row r="42" ht="15.75">
      <c r="A42" s="127"/>
    </row>
    <row r="43" ht="18.75">
      <c r="A43" s="128"/>
    </row>
    <row r="44" ht="18.75">
      <c r="A44" s="128"/>
    </row>
    <row r="45" ht="18.75">
      <c r="A45" s="128"/>
    </row>
    <row r="46" ht="18.75">
      <c r="A46" s="129"/>
    </row>
    <row r="47" ht="18.75">
      <c r="A47" s="128"/>
    </row>
    <row r="48" ht="18.75">
      <c r="A48" s="128"/>
    </row>
    <row r="49" ht="18.75">
      <c r="A49" s="128"/>
    </row>
    <row r="50" ht="15.75">
      <c r="A50" s="125"/>
    </row>
    <row r="51" ht="18.75">
      <c r="A51" s="128"/>
    </row>
    <row r="52" ht="15.75">
      <c r="A52" s="127"/>
    </row>
    <row r="53" ht="18.75">
      <c r="A53" s="129"/>
    </row>
    <row r="54" ht="15.75">
      <c r="A54" s="125"/>
    </row>
    <row r="55" ht="15.75">
      <c r="A55" s="127"/>
    </row>
    <row r="56" ht="15.75">
      <c r="A56" s="127"/>
    </row>
    <row r="57" ht="18.75">
      <c r="A57" s="128"/>
    </row>
    <row r="58" spans="1:2" ht="18.75">
      <c r="A58" s="128"/>
      <c r="B58" s="129"/>
    </row>
    <row r="59" ht="18.75">
      <c r="A59" s="128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geOrder="overThenDown" paperSize="9" scale="95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C34" sqref="C34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77" t="s">
        <v>143</v>
      </c>
      <c r="B1" s="277"/>
      <c r="C1" s="277"/>
      <c r="D1" s="277"/>
      <c r="E1" s="277"/>
    </row>
    <row r="2" spans="1:5" ht="18" customHeight="1">
      <c r="A2" s="106"/>
      <c r="B2" s="106"/>
      <c r="C2" s="106"/>
      <c r="D2" s="106"/>
      <c r="E2" s="106"/>
    </row>
    <row r="3" spans="1:5" ht="18" customHeight="1">
      <c r="A3" s="106"/>
      <c r="B3" s="106"/>
      <c r="C3" s="106"/>
      <c r="D3" s="106"/>
      <c r="E3" s="106"/>
    </row>
    <row r="4" spans="1:2" ht="18" customHeight="1">
      <c r="A4" s="109"/>
      <c r="B4" s="109"/>
    </row>
    <row r="5" spans="1:5" ht="18" customHeight="1">
      <c r="A5" s="109" t="s">
        <v>71</v>
      </c>
      <c r="B5" s="109" t="s">
        <v>86</v>
      </c>
      <c r="D5" s="130">
        <v>78446095.65</v>
      </c>
      <c r="E5" s="49" t="s">
        <v>72</v>
      </c>
    </row>
    <row r="6" spans="1:5" ht="18" customHeight="1">
      <c r="A6" s="224"/>
      <c r="B6" s="224"/>
      <c r="D6" s="131"/>
      <c r="E6" s="49"/>
    </row>
    <row r="7" spans="1:2" ht="15.75">
      <c r="A7" s="224"/>
      <c r="B7" s="233"/>
    </row>
    <row r="8" spans="1:5" ht="16.5" thickBot="1">
      <c r="A8" s="224" t="s">
        <v>144</v>
      </c>
      <c r="B8" s="224"/>
      <c r="E8" s="186" t="s">
        <v>141</v>
      </c>
    </row>
    <row r="9" spans="1:5" ht="26.25" customHeight="1">
      <c r="A9" s="189"/>
      <c r="B9" s="199" t="s">
        <v>54</v>
      </c>
      <c r="C9" s="200" t="s">
        <v>55</v>
      </c>
      <c r="D9" s="191" t="s">
        <v>3</v>
      </c>
      <c r="E9" s="192" t="s">
        <v>73</v>
      </c>
    </row>
    <row r="10" spans="1:5" ht="22.5" customHeight="1">
      <c r="A10" s="201" t="s">
        <v>87</v>
      </c>
      <c r="B10" s="112">
        <v>0</v>
      </c>
      <c r="C10" s="112">
        <v>0</v>
      </c>
      <c r="D10" s="112">
        <v>106812</v>
      </c>
      <c r="E10" s="202" t="s">
        <v>18</v>
      </c>
    </row>
    <row r="11" spans="1:5" ht="22.5" customHeight="1">
      <c r="A11" s="201" t="s">
        <v>88</v>
      </c>
      <c r="B11" s="27">
        <v>0</v>
      </c>
      <c r="C11" s="27">
        <v>0</v>
      </c>
      <c r="D11" s="27">
        <v>9026</v>
      </c>
      <c r="E11" s="203" t="s">
        <v>18</v>
      </c>
    </row>
    <row r="12" spans="1:5" ht="16.5" customHeight="1" thickBot="1">
      <c r="A12" s="204" t="s">
        <v>78</v>
      </c>
      <c r="B12" s="195">
        <f>SUM(B10)</f>
        <v>0</v>
      </c>
      <c r="C12" s="195">
        <f>SUM(C10:C11)</f>
        <v>0</v>
      </c>
      <c r="D12" s="195">
        <f>SUM(D10:D11)</f>
        <v>115838</v>
      </c>
      <c r="E12" s="205" t="s">
        <v>18</v>
      </c>
    </row>
    <row r="13" spans="1:5" ht="18" customHeight="1">
      <c r="A13" s="132"/>
      <c r="D13" s="115"/>
      <c r="E13" s="115"/>
    </row>
    <row r="14" spans="1:5" ht="18" customHeight="1">
      <c r="A14" s="132"/>
      <c r="D14" s="115"/>
      <c r="E14" s="115"/>
    </row>
    <row r="15" spans="1:8" ht="15.75" customHeight="1">
      <c r="A15" s="109" t="s">
        <v>89</v>
      </c>
      <c r="B15" s="109"/>
      <c r="D15" s="225">
        <f>D5+D12</f>
        <v>78561933.65</v>
      </c>
      <c r="E15" s="226" t="s">
        <v>72</v>
      </c>
      <c r="H15" s="133"/>
    </row>
    <row r="16" spans="4:5" ht="18" customHeight="1">
      <c r="D16" s="115"/>
      <c r="E16" s="115"/>
    </row>
    <row r="17" ht="18" customHeight="1"/>
    <row r="18" spans="1:5" ht="16.5" thickBot="1">
      <c r="A18" s="109" t="s">
        <v>142</v>
      </c>
      <c r="B18" s="109"/>
      <c r="E18" s="186" t="s">
        <v>141</v>
      </c>
    </row>
    <row r="19" spans="1:5" ht="26.25" customHeight="1">
      <c r="A19" s="206"/>
      <c r="B19" s="199" t="s">
        <v>54</v>
      </c>
      <c r="C19" s="200" t="s">
        <v>55</v>
      </c>
      <c r="D19" s="197" t="s">
        <v>3</v>
      </c>
      <c r="E19" s="192" t="s">
        <v>73</v>
      </c>
    </row>
    <row r="20" spans="1:8" ht="22.5" customHeight="1">
      <c r="A20" s="201" t="s">
        <v>90</v>
      </c>
      <c r="B20" s="112">
        <v>0</v>
      </c>
      <c r="C20" s="112">
        <v>78446100</v>
      </c>
      <c r="D20" s="134">
        <v>10343381</v>
      </c>
      <c r="E20" s="194">
        <f>D20/C20*100</f>
        <v>13.18533489873939</v>
      </c>
      <c r="G20" s="118"/>
      <c r="H20" s="118"/>
    </row>
    <row r="21" spans="1:10" ht="16.5" customHeight="1" thickBot="1">
      <c r="A21" s="204" t="s">
        <v>85</v>
      </c>
      <c r="B21" s="195">
        <f>SUM(B20:B20)</f>
        <v>0</v>
      </c>
      <c r="C21" s="195">
        <f>SUM(C20)</f>
        <v>78446100</v>
      </c>
      <c r="D21" s="195">
        <f>D20</f>
        <v>10343381</v>
      </c>
      <c r="E21" s="207">
        <f>D21/C21*100</f>
        <v>13.18533489873939</v>
      </c>
      <c r="H21" s="278"/>
      <c r="I21" s="278"/>
      <c r="J21" s="279"/>
    </row>
    <row r="22" ht="12" customHeight="1">
      <c r="C22" s="48"/>
    </row>
    <row r="23" spans="3:5" ht="12" customHeight="1">
      <c r="C23" s="48"/>
      <c r="D23" s="115"/>
      <c r="E23" s="115"/>
    </row>
    <row r="24" spans="4:7" ht="12.75">
      <c r="D24" s="234"/>
      <c r="E24" s="115"/>
      <c r="G24" s="48"/>
    </row>
    <row r="25" spans="1:5" ht="15.75">
      <c r="A25" s="135" t="s">
        <v>96</v>
      </c>
      <c r="D25" s="235">
        <f>D15-D21</f>
        <v>68218552.65</v>
      </c>
      <c r="E25" s="236" t="s">
        <v>72</v>
      </c>
    </row>
    <row r="26" spans="4:5" ht="12.75">
      <c r="D26" s="234"/>
      <c r="E26" s="115"/>
    </row>
    <row r="27" spans="4:9" ht="12.75">
      <c r="D27" s="115"/>
      <c r="E27" s="115"/>
      <c r="G27" s="278"/>
      <c r="H27" s="278"/>
      <c r="I27" s="279"/>
    </row>
    <row r="28" spans="1:5" ht="15.75">
      <c r="A28" s="109" t="s">
        <v>91</v>
      </c>
      <c r="B28" s="109"/>
      <c r="D28" s="237">
        <v>63218019</v>
      </c>
      <c r="E28" s="230" t="s">
        <v>72</v>
      </c>
    </row>
    <row r="29" spans="4:5" ht="12.75">
      <c r="D29" s="115"/>
      <c r="E29" s="115"/>
    </row>
    <row r="30" spans="4:5" ht="12.75">
      <c r="D30" s="234"/>
      <c r="E30" s="115"/>
    </row>
    <row r="31" spans="1:5" ht="15.75">
      <c r="A31" s="109" t="s">
        <v>129</v>
      </c>
      <c r="B31" s="109"/>
      <c r="D31" s="237">
        <f>D25-D28</f>
        <v>5000533.650000006</v>
      </c>
      <c r="E31" s="236" t="s">
        <v>72</v>
      </c>
    </row>
    <row r="32" spans="4:5" ht="12.75">
      <c r="D32" s="115"/>
      <c r="E32" s="115"/>
    </row>
  </sheetData>
  <mergeCells count="3">
    <mergeCell ref="H21:J21"/>
    <mergeCell ref="G27:I27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portrait" pageOrder="overThenDown" paperSize="9" scale="9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H29"/>
  <sheetViews>
    <sheetView workbookViewId="0" topLeftCell="A1">
      <selection activeCell="E28" sqref="E28"/>
    </sheetView>
  </sheetViews>
  <sheetFormatPr defaultColWidth="9.00390625" defaultRowHeight="12.75"/>
  <cols>
    <col min="2" max="2" width="27.875" style="0" customWidth="1"/>
    <col min="3" max="3" width="10.125" style="0" customWidth="1"/>
    <col min="4" max="4" width="10.875" style="0" customWidth="1"/>
    <col min="5" max="5" width="16.375" style="0" customWidth="1"/>
    <col min="6" max="6" width="18.375" style="0" customWidth="1"/>
    <col min="7" max="7" width="13.875" style="0" bestFit="1" customWidth="1"/>
  </cols>
  <sheetData>
    <row r="1" spans="1:8" ht="18">
      <c r="A1" s="258" t="s">
        <v>145</v>
      </c>
      <c r="B1" s="280"/>
      <c r="C1" s="280"/>
      <c r="D1" s="280"/>
      <c r="E1" s="280"/>
      <c r="F1" s="280"/>
      <c r="H1" s="49"/>
    </row>
    <row r="2" spans="2:8" ht="15" customHeight="1">
      <c r="B2" s="136"/>
      <c r="C2" s="136"/>
      <c r="D2" s="136"/>
      <c r="E2" s="136"/>
      <c r="F2" s="136"/>
      <c r="H2" s="49"/>
    </row>
    <row r="3" spans="2:8" ht="15" customHeight="1">
      <c r="B3" s="136"/>
      <c r="C3" s="136"/>
      <c r="D3" s="136"/>
      <c r="E3" s="136"/>
      <c r="F3" s="136"/>
      <c r="H3" s="49"/>
    </row>
    <row r="4" spans="2:8" ht="15" customHeight="1">
      <c r="B4" s="136"/>
      <c r="C4" s="136"/>
      <c r="D4" s="228"/>
      <c r="E4" s="228"/>
      <c r="F4" s="228"/>
      <c r="H4" s="49"/>
    </row>
    <row r="5" spans="1:7" ht="16.5" customHeight="1">
      <c r="A5" s="283" t="s">
        <v>71</v>
      </c>
      <c r="B5" s="253"/>
      <c r="D5" s="115"/>
      <c r="E5" s="229">
        <v>28042294.08</v>
      </c>
      <c r="F5" s="230" t="s">
        <v>72</v>
      </c>
      <c r="G5" s="137"/>
    </row>
    <row r="6" spans="2:7" ht="15" customHeight="1">
      <c r="B6" s="109"/>
      <c r="D6" s="115"/>
      <c r="E6" s="231"/>
      <c r="F6" s="115"/>
      <c r="G6" s="137"/>
    </row>
    <row r="7" spans="2:7" ht="15" customHeight="1">
      <c r="B7" s="109"/>
      <c r="E7" s="137"/>
      <c r="G7" s="137"/>
    </row>
    <row r="8" spans="1:6" ht="16.5" thickBot="1">
      <c r="A8" s="109" t="s">
        <v>144</v>
      </c>
      <c r="C8" s="109"/>
      <c r="F8" s="186" t="s">
        <v>141</v>
      </c>
    </row>
    <row r="9" spans="1:6" ht="28.5" customHeight="1">
      <c r="A9" s="284"/>
      <c r="B9" s="285"/>
      <c r="C9" s="190" t="s">
        <v>54</v>
      </c>
      <c r="D9" s="190" t="s">
        <v>55</v>
      </c>
      <c r="E9" s="191" t="s">
        <v>3</v>
      </c>
      <c r="F9" s="192" t="s">
        <v>73</v>
      </c>
    </row>
    <row r="10" spans="1:7" ht="36" customHeight="1">
      <c r="A10" s="288" t="s">
        <v>92</v>
      </c>
      <c r="B10" s="289"/>
      <c r="C10" s="138">
        <v>0</v>
      </c>
      <c r="D10" s="138">
        <v>0</v>
      </c>
      <c r="E10" s="138">
        <v>376422902</v>
      </c>
      <c r="F10" s="194" t="s">
        <v>18</v>
      </c>
      <c r="G10" s="139"/>
    </row>
    <row r="11" spans="1:7" ht="22.5" customHeight="1">
      <c r="A11" s="193" t="s">
        <v>88</v>
      </c>
      <c r="B11" s="159"/>
      <c r="C11" s="138">
        <v>0</v>
      </c>
      <c r="D11" s="138">
        <v>0</v>
      </c>
      <c r="E11" s="138">
        <v>80226</v>
      </c>
      <c r="F11" s="194" t="s">
        <v>18</v>
      </c>
      <c r="G11" s="139"/>
    </row>
    <row r="12" spans="1:6" ht="16.5" customHeight="1" thickBot="1">
      <c r="A12" s="281" t="s">
        <v>78</v>
      </c>
      <c r="B12" s="282"/>
      <c r="C12" s="195">
        <v>0</v>
      </c>
      <c r="D12" s="195">
        <v>0</v>
      </c>
      <c r="E12" s="195">
        <f>SUM(E10:E11)</f>
        <v>376503128</v>
      </c>
      <c r="F12" s="196" t="s">
        <v>18</v>
      </c>
    </row>
    <row r="13" spans="1:6" ht="15" customHeight="1">
      <c r="A13" s="221"/>
      <c r="B13" s="79"/>
      <c r="C13" s="120"/>
      <c r="D13" s="120"/>
      <c r="E13" s="120"/>
      <c r="F13" s="222"/>
    </row>
    <row r="14" spans="1:6" ht="15" customHeight="1">
      <c r="A14" s="221"/>
      <c r="B14" s="79"/>
      <c r="C14" s="120"/>
      <c r="D14" s="120"/>
      <c r="E14" s="120"/>
      <c r="F14" s="222"/>
    </row>
    <row r="15" spans="1:6" ht="15" customHeight="1">
      <c r="A15" s="115"/>
      <c r="B15" s="116"/>
      <c r="C15" s="120"/>
      <c r="D15" s="120"/>
      <c r="E15" s="120"/>
      <c r="F15" s="223"/>
    </row>
    <row r="16" spans="1:6" ht="15.75" customHeight="1">
      <c r="A16" s="224" t="s">
        <v>93</v>
      </c>
      <c r="B16" s="224"/>
      <c r="C16" s="120"/>
      <c r="D16" s="120"/>
      <c r="E16" s="225">
        <f>E5+E12</f>
        <v>404545422.08</v>
      </c>
      <c r="F16" s="226" t="s">
        <v>72</v>
      </c>
    </row>
    <row r="17" spans="1:6" ht="15.75" customHeight="1">
      <c r="A17" s="224"/>
      <c r="B17" s="224"/>
      <c r="C17" s="120"/>
      <c r="D17" s="120"/>
      <c r="E17" s="225"/>
      <c r="F17" s="226"/>
    </row>
    <row r="18" spans="1:6" ht="15.75" customHeight="1">
      <c r="A18" s="224"/>
      <c r="B18" s="224"/>
      <c r="C18" s="120"/>
      <c r="D18" s="120"/>
      <c r="E18" s="225"/>
      <c r="F18" s="226"/>
    </row>
    <row r="19" spans="1:6" ht="15.75" customHeight="1">
      <c r="A19" s="115"/>
      <c r="B19" s="116"/>
      <c r="C19" s="120"/>
      <c r="D19" s="120"/>
      <c r="E19" s="120"/>
      <c r="F19" s="223"/>
    </row>
    <row r="20" spans="1:6" ht="16.5" thickBot="1">
      <c r="A20" s="224" t="s">
        <v>142</v>
      </c>
      <c r="B20" s="115"/>
      <c r="C20" s="115"/>
      <c r="D20" s="115"/>
      <c r="E20" s="115"/>
      <c r="F20" s="227" t="s">
        <v>141</v>
      </c>
    </row>
    <row r="21" spans="1:6" ht="24" customHeight="1">
      <c r="A21" s="290"/>
      <c r="B21" s="291"/>
      <c r="C21" s="190" t="s">
        <v>54</v>
      </c>
      <c r="D21" s="190" t="s">
        <v>55</v>
      </c>
      <c r="E21" s="197" t="s">
        <v>3</v>
      </c>
      <c r="F21" s="192" t="s">
        <v>73</v>
      </c>
    </row>
    <row r="22" spans="1:7" ht="22.5" customHeight="1">
      <c r="A22" s="286" t="s">
        <v>94</v>
      </c>
      <c r="B22" s="287"/>
      <c r="C22" s="140">
        <v>0</v>
      </c>
      <c r="D22" s="140">
        <v>0</v>
      </c>
      <c r="E22" s="141">
        <v>79077616</v>
      </c>
      <c r="F22" s="194" t="s">
        <v>18</v>
      </c>
      <c r="G22" s="142"/>
    </row>
    <row r="23" spans="1:6" ht="16.5" customHeight="1" thickBot="1">
      <c r="A23" s="281" t="s">
        <v>85</v>
      </c>
      <c r="B23" s="282"/>
      <c r="C23" s="195">
        <v>0</v>
      </c>
      <c r="D23" s="198">
        <v>0</v>
      </c>
      <c r="E23" s="195">
        <f>SUM(E22:E22)</f>
        <v>79077616</v>
      </c>
      <c r="F23" s="196" t="s">
        <v>18</v>
      </c>
    </row>
    <row r="24" spans="1:6" ht="12.75" customHeight="1">
      <c r="A24" s="221"/>
      <c r="B24" s="79"/>
      <c r="C24" s="120"/>
      <c r="D24" s="232"/>
      <c r="E24" s="120"/>
      <c r="F24" s="121"/>
    </row>
    <row r="25" spans="1:6" ht="12.75" customHeight="1">
      <c r="A25" s="221"/>
      <c r="B25" s="79"/>
      <c r="C25" s="120"/>
      <c r="D25" s="232"/>
      <c r="E25" s="120"/>
      <c r="F25" s="121"/>
    </row>
    <row r="26" spans="1:6" ht="12.75" customHeight="1">
      <c r="A26" s="221"/>
      <c r="B26" s="79"/>
      <c r="C26" s="120"/>
      <c r="D26" s="232"/>
      <c r="E26" s="120"/>
      <c r="F26" s="121"/>
    </row>
    <row r="27" spans="1:6" ht="15.75" customHeight="1">
      <c r="A27" s="224" t="s">
        <v>96</v>
      </c>
      <c r="B27" s="224"/>
      <c r="C27" s="120"/>
      <c r="D27" s="232"/>
      <c r="E27" s="225">
        <f>E16-E23</f>
        <v>325467806.08</v>
      </c>
      <c r="F27" s="226" t="s">
        <v>72</v>
      </c>
    </row>
    <row r="28" spans="1:6" ht="13.5" customHeight="1">
      <c r="A28" s="115"/>
      <c r="B28" s="115"/>
      <c r="C28" s="115"/>
      <c r="D28" s="115"/>
      <c r="E28" s="225"/>
      <c r="F28" s="226"/>
    </row>
    <row r="29" spans="1:6" ht="13.5" customHeight="1">
      <c r="A29" s="115"/>
      <c r="B29" s="115"/>
      <c r="C29" s="115"/>
      <c r="D29" s="115"/>
      <c r="E29" s="225"/>
      <c r="F29" s="226"/>
    </row>
  </sheetData>
  <mergeCells count="8">
    <mergeCell ref="A1:F1"/>
    <mergeCell ref="A23:B23"/>
    <mergeCell ref="A5:B5"/>
    <mergeCell ref="A9:B9"/>
    <mergeCell ref="A12:B12"/>
    <mergeCell ref="A22:B22"/>
    <mergeCell ref="A10:B10"/>
    <mergeCell ref="A21:B21"/>
  </mergeCells>
  <printOptions horizontalCentered="1"/>
  <pageMargins left="0.7874015748031497" right="0.7874015748031497" top="0.94" bottom="0.7874015748031497" header="0.5118110236220472" footer="0.5118110236220472"/>
  <pageSetup firstPageNumber="8" useFirstPageNumber="1" fitToHeight="0" fitToWidth="1" horizontalDpi="600" verticalDpi="600" orientation="portrait" pageOrder="overThenDown" paperSize="9" scale="93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pospichalova</cp:lastModifiedBy>
  <cp:lastPrinted>2010-05-20T07:18:18Z</cp:lastPrinted>
  <dcterms:created xsi:type="dcterms:W3CDTF">2008-04-01T05:15:09Z</dcterms:created>
  <dcterms:modified xsi:type="dcterms:W3CDTF">2010-05-20T09:48:49Z</dcterms:modified>
  <cp:category/>
  <cp:version/>
  <cp:contentType/>
  <cp:contentStatus/>
</cp:coreProperties>
</file>