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20" tabRatio="944" activeTab="0"/>
  </bookViews>
  <sheets>
    <sheet name="1" sheetId="1" r:id="rId1"/>
    <sheet name="2 " sheetId="2" r:id="rId2"/>
    <sheet name="3" sheetId="3" r:id="rId3"/>
    <sheet name="4" sheetId="4" r:id="rId4"/>
    <sheet name="PLNĚNÍ PŘÍJMŮ " sheetId="5" r:id="rId5"/>
    <sheet name="daně" sheetId="6" r:id="rId6"/>
    <sheet name="VÝDAJE - kapitoly" sheetId="7" r:id="rId7"/>
    <sheet name="čerpání KÚ " sheetId="8" r:id="rId8"/>
    <sheet name="čerpání zastupitelstva " sheetId="9" r:id="rId9"/>
    <sheet name="SOCIÁLNÍ FOND " sheetId="10" r:id="rId10"/>
    <sheet name="FOND VYSOČINY" sheetId="11" r:id="rId11"/>
    <sheet name="GP FV" sheetId="12" r:id="rId12"/>
    <sheet name="Fond strateg.rez. " sheetId="13" r:id="rId13"/>
    <sheet name="FSR" sheetId="14" r:id="rId14"/>
    <sheet name="Čerpání EU" sheetId="15" r:id="rId15"/>
    <sheet name="Čerpání EU - půjčka" sheetId="16" r:id="rId16"/>
    <sheet name="kontokorent" sheetId="17" r:id="rId17"/>
    <sheet name="UŽITÍ" sheetId="18" r:id="rId18"/>
  </sheets>
  <externalReferences>
    <externalReference r:id="rId21"/>
  </externalReferences>
  <definedNames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468" localSheetId="1">#REF!</definedName>
    <definedName name="_468" localSheetId="7">#REF!</definedName>
    <definedName name="_468" localSheetId="8">#REF!</definedName>
    <definedName name="_468" localSheetId="12">#REF!</definedName>
    <definedName name="_468" localSheetId="4">#REF!</definedName>
    <definedName name="_468" localSheetId="9">#REF!</definedName>
    <definedName name="_468">#REF!</definedName>
    <definedName name="_469" localSheetId="1">#REF!</definedName>
    <definedName name="_469" localSheetId="7">#REF!</definedName>
    <definedName name="_469" localSheetId="8">#REF!</definedName>
    <definedName name="_469" localSheetId="12">#REF!</definedName>
    <definedName name="_469" localSheetId="4">#REF!</definedName>
    <definedName name="_469" localSheetId="9">#REF!</definedName>
    <definedName name="_469">#REF!</definedName>
    <definedName name="_470" localSheetId="1">#REF!</definedName>
    <definedName name="_470" localSheetId="7">#REF!</definedName>
    <definedName name="_470" localSheetId="8">#REF!</definedName>
    <definedName name="_470" localSheetId="12">#REF!</definedName>
    <definedName name="_470" localSheetId="4">#REF!</definedName>
    <definedName name="_470" localSheetId="9">#REF!</definedName>
    <definedName name="_470">#REF!</definedName>
    <definedName name="_471" localSheetId="1">#REF!</definedName>
    <definedName name="_471" localSheetId="7">#REF!</definedName>
    <definedName name="_471" localSheetId="8">#REF!</definedName>
    <definedName name="_471" localSheetId="12">#REF!</definedName>
    <definedName name="_471" localSheetId="4">#REF!</definedName>
    <definedName name="_471" localSheetId="9">#REF!</definedName>
    <definedName name="_471">#REF!</definedName>
    <definedName name="_472" localSheetId="1">#REF!</definedName>
    <definedName name="_472" localSheetId="7">#REF!</definedName>
    <definedName name="_472" localSheetId="8">#REF!</definedName>
    <definedName name="_472" localSheetId="12">#REF!</definedName>
    <definedName name="_472" localSheetId="4">#REF!</definedName>
    <definedName name="_472" localSheetId="9">#REF!</definedName>
    <definedName name="_472">#REF!</definedName>
    <definedName name="_473" localSheetId="1">#REF!</definedName>
    <definedName name="_473" localSheetId="7">#REF!</definedName>
    <definedName name="_473" localSheetId="8">#REF!</definedName>
    <definedName name="_473" localSheetId="12">#REF!</definedName>
    <definedName name="_473" localSheetId="4">#REF!</definedName>
    <definedName name="_473" localSheetId="9">#REF!</definedName>
    <definedName name="_473">#REF!</definedName>
    <definedName name="_474" localSheetId="1">#REF!</definedName>
    <definedName name="_474" localSheetId="7">#REF!</definedName>
    <definedName name="_474" localSheetId="8">#REF!</definedName>
    <definedName name="_474" localSheetId="12">#REF!</definedName>
    <definedName name="_474" localSheetId="4">#REF!</definedName>
    <definedName name="_474" localSheetId="9">#REF!</definedName>
    <definedName name="_474">#REF!</definedName>
    <definedName name="_475" localSheetId="1">#REF!</definedName>
    <definedName name="_475" localSheetId="7">#REF!</definedName>
    <definedName name="_475" localSheetId="8">#REF!</definedName>
    <definedName name="_475" localSheetId="12">#REF!</definedName>
    <definedName name="_475" localSheetId="4">#REF!</definedName>
    <definedName name="_475" localSheetId="9">#REF!</definedName>
    <definedName name="_475">#REF!</definedName>
    <definedName name="_476" localSheetId="1">#REF!</definedName>
    <definedName name="_476" localSheetId="7">#REF!</definedName>
    <definedName name="_476" localSheetId="8">#REF!</definedName>
    <definedName name="_476" localSheetId="12">#REF!</definedName>
    <definedName name="_476" localSheetId="4">#REF!</definedName>
    <definedName name="_476" localSheetId="9">#REF!</definedName>
    <definedName name="_476">#REF!</definedName>
    <definedName name="_477" localSheetId="1">#REF!</definedName>
    <definedName name="_477" localSheetId="7">#REF!</definedName>
    <definedName name="_477" localSheetId="8">#REF!</definedName>
    <definedName name="_477" localSheetId="12">#REF!</definedName>
    <definedName name="_477" localSheetId="4">#REF!</definedName>
    <definedName name="_477" localSheetId="9">#REF!</definedName>
    <definedName name="_477">#REF!</definedName>
    <definedName name="_478" localSheetId="1">#REF!</definedName>
    <definedName name="_478" localSheetId="7">#REF!</definedName>
    <definedName name="_478" localSheetId="8">#REF!</definedName>
    <definedName name="_478" localSheetId="12">#REF!</definedName>
    <definedName name="_478" localSheetId="4">#REF!</definedName>
    <definedName name="_478" localSheetId="9">#REF!</definedName>
    <definedName name="_478">#REF!</definedName>
    <definedName name="_479" localSheetId="1">#REF!</definedName>
    <definedName name="_479" localSheetId="7">#REF!</definedName>
    <definedName name="_479" localSheetId="8">#REF!</definedName>
    <definedName name="_479" localSheetId="12">#REF!</definedName>
    <definedName name="_479" localSheetId="4">#REF!</definedName>
    <definedName name="_479" localSheetId="9">#REF!</definedName>
    <definedName name="_479">#REF!</definedName>
    <definedName name="_480" localSheetId="1">#REF!</definedName>
    <definedName name="_480" localSheetId="7">#REF!</definedName>
    <definedName name="_480" localSheetId="8">#REF!</definedName>
    <definedName name="_480" localSheetId="12">#REF!</definedName>
    <definedName name="_480" localSheetId="4">#REF!</definedName>
    <definedName name="_480" localSheetId="9">#REF!</definedName>
    <definedName name="_480">#REF!</definedName>
    <definedName name="_481" localSheetId="1">#REF!</definedName>
    <definedName name="_481" localSheetId="7">#REF!</definedName>
    <definedName name="_481" localSheetId="8">#REF!</definedName>
    <definedName name="_481" localSheetId="12">#REF!</definedName>
    <definedName name="_481" localSheetId="4">#REF!</definedName>
    <definedName name="_481" localSheetId="9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1">#REF!</definedName>
    <definedName name="_486" localSheetId="7">#REF!</definedName>
    <definedName name="_486" localSheetId="8">#REF!</definedName>
    <definedName name="_486" localSheetId="12">#REF!</definedName>
    <definedName name="_486" localSheetId="4">#REF!</definedName>
    <definedName name="_486" localSheetId="9">#REF!</definedName>
    <definedName name="_486">#REF!</definedName>
    <definedName name="_487" localSheetId="1">#REF!</definedName>
    <definedName name="_487" localSheetId="7">#REF!</definedName>
    <definedName name="_487" localSheetId="8">#REF!</definedName>
    <definedName name="_487" localSheetId="12">#REF!</definedName>
    <definedName name="_487" localSheetId="4">#REF!</definedName>
    <definedName name="_487" localSheetId="9">#REF!</definedName>
    <definedName name="_487">#REF!</definedName>
    <definedName name="_488" localSheetId="1">#REF!</definedName>
    <definedName name="_488" localSheetId="7">#REF!</definedName>
    <definedName name="_488" localSheetId="8">#REF!</definedName>
    <definedName name="_488" localSheetId="12">#REF!</definedName>
    <definedName name="_488" localSheetId="4">#REF!</definedName>
    <definedName name="_488" localSheetId="9">#REF!</definedName>
    <definedName name="_488">#REF!</definedName>
    <definedName name="_489" localSheetId="1">#REF!</definedName>
    <definedName name="_489" localSheetId="7">#REF!</definedName>
    <definedName name="_489" localSheetId="8">#REF!</definedName>
    <definedName name="_489" localSheetId="12">#REF!</definedName>
    <definedName name="_489" localSheetId="4">#REF!</definedName>
    <definedName name="_489" localSheetId="9">#REF!</definedName>
    <definedName name="_489">#REF!</definedName>
    <definedName name="_490" localSheetId="1">#REF!</definedName>
    <definedName name="_490" localSheetId="7">#REF!</definedName>
    <definedName name="_490" localSheetId="8">#REF!</definedName>
    <definedName name="_490" localSheetId="12">#REF!</definedName>
    <definedName name="_490" localSheetId="4">#REF!</definedName>
    <definedName name="_490" localSheetId="9">#REF!</definedName>
    <definedName name="_490">#REF!</definedName>
    <definedName name="_491" localSheetId="1">#REF!</definedName>
    <definedName name="_491" localSheetId="7">#REF!</definedName>
    <definedName name="_491" localSheetId="8">#REF!</definedName>
    <definedName name="_491" localSheetId="12">#REF!</definedName>
    <definedName name="_491" localSheetId="4">#REF!</definedName>
    <definedName name="_491" localSheetId="9">#REF!</definedName>
    <definedName name="_491">#REF!</definedName>
    <definedName name="_492" localSheetId="1">#REF!</definedName>
    <definedName name="_492" localSheetId="7">#REF!</definedName>
    <definedName name="_492" localSheetId="8">#REF!</definedName>
    <definedName name="_492" localSheetId="12">#REF!</definedName>
    <definedName name="_492" localSheetId="4">#REF!</definedName>
    <definedName name="_492" localSheetId="9">#REF!</definedName>
    <definedName name="_492">#REF!</definedName>
    <definedName name="_493" localSheetId="1">#REF!</definedName>
    <definedName name="_493" localSheetId="7">#REF!</definedName>
    <definedName name="_493" localSheetId="8">#REF!</definedName>
    <definedName name="_493" localSheetId="12">#REF!</definedName>
    <definedName name="_493" localSheetId="4">#REF!</definedName>
    <definedName name="_493" localSheetId="9">#REF!</definedName>
    <definedName name="_493">#REF!</definedName>
    <definedName name="_494" localSheetId="1">#REF!</definedName>
    <definedName name="_494" localSheetId="7">#REF!</definedName>
    <definedName name="_494" localSheetId="8">#REF!</definedName>
    <definedName name="_494" localSheetId="12">#REF!</definedName>
    <definedName name="_494" localSheetId="4">#REF!</definedName>
    <definedName name="_494" localSheetId="9">#REF!</definedName>
    <definedName name="_494">#REF!</definedName>
    <definedName name="_495" localSheetId="1">#REF!</definedName>
    <definedName name="_495" localSheetId="7">#REF!</definedName>
    <definedName name="_495" localSheetId="8">#REF!</definedName>
    <definedName name="_495" localSheetId="12">#REF!</definedName>
    <definedName name="_495" localSheetId="4">#REF!</definedName>
    <definedName name="_495" localSheetId="9">#REF!</definedName>
    <definedName name="_495">#REF!</definedName>
    <definedName name="_496" localSheetId="1">#REF!</definedName>
    <definedName name="_496" localSheetId="7">#REF!</definedName>
    <definedName name="_496" localSheetId="8">#REF!</definedName>
    <definedName name="_496" localSheetId="12">#REF!</definedName>
    <definedName name="_496" localSheetId="4">#REF!</definedName>
    <definedName name="_496" localSheetId="9">#REF!</definedName>
    <definedName name="_496">#REF!</definedName>
    <definedName name="_497" localSheetId="1">#REF!</definedName>
    <definedName name="_497" localSheetId="7">#REF!</definedName>
    <definedName name="_497" localSheetId="8">#REF!</definedName>
    <definedName name="_497" localSheetId="12">#REF!</definedName>
    <definedName name="_497" localSheetId="4">#REF!</definedName>
    <definedName name="_497" localSheetId="9">#REF!</definedName>
    <definedName name="_497">#REF!</definedName>
    <definedName name="_498" localSheetId="1">#REF!</definedName>
    <definedName name="_498" localSheetId="7">#REF!</definedName>
    <definedName name="_498" localSheetId="8">#REF!</definedName>
    <definedName name="_498" localSheetId="12">#REF!</definedName>
    <definedName name="_498" localSheetId="4">#REF!</definedName>
    <definedName name="_498" localSheetId="9">#REF!</definedName>
    <definedName name="_498">#REF!</definedName>
    <definedName name="_499" localSheetId="1">#REF!</definedName>
    <definedName name="_499" localSheetId="7">#REF!</definedName>
    <definedName name="_499" localSheetId="8">#REF!</definedName>
    <definedName name="_499" localSheetId="12">#REF!</definedName>
    <definedName name="_499" localSheetId="4">#REF!</definedName>
    <definedName name="_499" localSheetId="9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1">#REF!</definedName>
    <definedName name="_504" localSheetId="7">#REF!</definedName>
    <definedName name="_504" localSheetId="8">#REF!</definedName>
    <definedName name="_504" localSheetId="12">#REF!</definedName>
    <definedName name="_504" localSheetId="4">#REF!</definedName>
    <definedName name="_504" localSheetId="9">#REF!</definedName>
    <definedName name="_504">#REF!</definedName>
    <definedName name="_505" localSheetId="1">#REF!</definedName>
    <definedName name="_505" localSheetId="7">#REF!</definedName>
    <definedName name="_505" localSheetId="8">#REF!</definedName>
    <definedName name="_505" localSheetId="12">#REF!</definedName>
    <definedName name="_505" localSheetId="4">#REF!</definedName>
    <definedName name="_505" localSheetId="9">#REF!</definedName>
    <definedName name="_505">#REF!</definedName>
    <definedName name="_506" localSheetId="1">#REF!</definedName>
    <definedName name="_506" localSheetId="7">#REF!</definedName>
    <definedName name="_506" localSheetId="8">#REF!</definedName>
    <definedName name="_506" localSheetId="12">#REF!</definedName>
    <definedName name="_506" localSheetId="4">#REF!</definedName>
    <definedName name="_506" localSheetId="9">#REF!</definedName>
    <definedName name="_506">#REF!</definedName>
    <definedName name="_507" localSheetId="1">#REF!</definedName>
    <definedName name="_507" localSheetId="7">#REF!</definedName>
    <definedName name="_507" localSheetId="8">#REF!</definedName>
    <definedName name="_507" localSheetId="12">#REF!</definedName>
    <definedName name="_507" localSheetId="4">#REF!</definedName>
    <definedName name="_507" localSheetId="9">#REF!</definedName>
    <definedName name="_507">#REF!</definedName>
    <definedName name="_508" localSheetId="1">#REF!</definedName>
    <definedName name="_508" localSheetId="7">#REF!</definedName>
    <definedName name="_508" localSheetId="8">#REF!</definedName>
    <definedName name="_508" localSheetId="12">#REF!</definedName>
    <definedName name="_508" localSheetId="4">#REF!</definedName>
    <definedName name="_508" localSheetId="9">#REF!</definedName>
    <definedName name="_508">#REF!</definedName>
    <definedName name="_509" localSheetId="1">#REF!</definedName>
    <definedName name="_509" localSheetId="7">#REF!</definedName>
    <definedName name="_509" localSheetId="8">#REF!</definedName>
    <definedName name="_509" localSheetId="12">#REF!</definedName>
    <definedName name="_509" localSheetId="4">#REF!</definedName>
    <definedName name="_509" localSheetId="9">#REF!</definedName>
    <definedName name="_509">#REF!</definedName>
    <definedName name="_510" localSheetId="1">#REF!</definedName>
    <definedName name="_510" localSheetId="7">#REF!</definedName>
    <definedName name="_510" localSheetId="8">#REF!</definedName>
    <definedName name="_510" localSheetId="12">#REF!</definedName>
    <definedName name="_510" localSheetId="4">#REF!</definedName>
    <definedName name="_510" localSheetId="9">#REF!</definedName>
    <definedName name="_510">#REF!</definedName>
    <definedName name="_511" localSheetId="1">#REF!</definedName>
    <definedName name="_511" localSheetId="7">#REF!</definedName>
    <definedName name="_511" localSheetId="8">#REF!</definedName>
    <definedName name="_511" localSheetId="12">#REF!</definedName>
    <definedName name="_511" localSheetId="4">#REF!</definedName>
    <definedName name="_511" localSheetId="9">#REF!</definedName>
    <definedName name="_511">#REF!</definedName>
    <definedName name="_512" localSheetId="1">#REF!</definedName>
    <definedName name="_512" localSheetId="7">#REF!</definedName>
    <definedName name="_512" localSheetId="8">#REF!</definedName>
    <definedName name="_512" localSheetId="12">#REF!</definedName>
    <definedName name="_512" localSheetId="4">#REF!</definedName>
    <definedName name="_512" localSheetId="9">#REF!</definedName>
    <definedName name="_512">#REF!</definedName>
    <definedName name="_513" localSheetId="1">#REF!</definedName>
    <definedName name="_513" localSheetId="7">#REF!</definedName>
    <definedName name="_513" localSheetId="8">#REF!</definedName>
    <definedName name="_513" localSheetId="12">#REF!</definedName>
    <definedName name="_513" localSheetId="4">#REF!</definedName>
    <definedName name="_513" localSheetId="9">#REF!</definedName>
    <definedName name="_513">#REF!</definedName>
    <definedName name="_514" localSheetId="1">#REF!</definedName>
    <definedName name="_514" localSheetId="7">#REF!</definedName>
    <definedName name="_514" localSheetId="8">#REF!</definedName>
    <definedName name="_514" localSheetId="12">#REF!</definedName>
    <definedName name="_514" localSheetId="4">#REF!</definedName>
    <definedName name="_514" localSheetId="9">#REF!</definedName>
    <definedName name="_514">#REF!</definedName>
    <definedName name="_515" localSheetId="1">#REF!</definedName>
    <definedName name="_515" localSheetId="7">#REF!</definedName>
    <definedName name="_515" localSheetId="8">#REF!</definedName>
    <definedName name="_515" localSheetId="12">#REF!</definedName>
    <definedName name="_515" localSheetId="4">#REF!</definedName>
    <definedName name="_515" localSheetId="9">#REF!</definedName>
    <definedName name="_515">#REF!</definedName>
    <definedName name="_516" localSheetId="1">#REF!</definedName>
    <definedName name="_516" localSheetId="7">#REF!</definedName>
    <definedName name="_516" localSheetId="8">#REF!</definedName>
    <definedName name="_516" localSheetId="12">#REF!</definedName>
    <definedName name="_516" localSheetId="4">#REF!</definedName>
    <definedName name="_516" localSheetId="9">#REF!</definedName>
    <definedName name="_516">#REF!</definedName>
    <definedName name="_517" localSheetId="1">#REF!</definedName>
    <definedName name="_517" localSheetId="7">#REF!</definedName>
    <definedName name="_517" localSheetId="8">#REF!</definedName>
    <definedName name="_517" localSheetId="12">#REF!</definedName>
    <definedName name="_517" localSheetId="4">#REF!</definedName>
    <definedName name="_517" localSheetId="9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1">#REF!</definedName>
    <definedName name="_522" localSheetId="7">#REF!</definedName>
    <definedName name="_522" localSheetId="8">#REF!</definedName>
    <definedName name="_522" localSheetId="12">#REF!</definedName>
    <definedName name="_522" localSheetId="4">#REF!</definedName>
    <definedName name="_522" localSheetId="9">#REF!</definedName>
    <definedName name="_522">#REF!</definedName>
    <definedName name="_523" localSheetId="1">#REF!</definedName>
    <definedName name="_523" localSheetId="7">#REF!</definedName>
    <definedName name="_523" localSheetId="8">#REF!</definedName>
    <definedName name="_523" localSheetId="12">#REF!</definedName>
    <definedName name="_523" localSheetId="4">#REF!</definedName>
    <definedName name="_523" localSheetId="9">#REF!</definedName>
    <definedName name="_523">#REF!</definedName>
    <definedName name="_524" localSheetId="1">#REF!</definedName>
    <definedName name="_524" localSheetId="7">#REF!</definedName>
    <definedName name="_524" localSheetId="8">#REF!</definedName>
    <definedName name="_524" localSheetId="12">#REF!</definedName>
    <definedName name="_524" localSheetId="4">#REF!</definedName>
    <definedName name="_524" localSheetId="9">#REF!</definedName>
    <definedName name="_524">#REF!</definedName>
    <definedName name="_525" localSheetId="1">#REF!</definedName>
    <definedName name="_525" localSheetId="7">#REF!</definedName>
    <definedName name="_525" localSheetId="8">#REF!</definedName>
    <definedName name="_525" localSheetId="12">#REF!</definedName>
    <definedName name="_525" localSheetId="4">#REF!</definedName>
    <definedName name="_525" localSheetId="9">#REF!</definedName>
    <definedName name="_525">#REF!</definedName>
    <definedName name="_526" localSheetId="1">#REF!</definedName>
    <definedName name="_526" localSheetId="7">#REF!</definedName>
    <definedName name="_526" localSheetId="8">#REF!</definedName>
    <definedName name="_526" localSheetId="12">#REF!</definedName>
    <definedName name="_526" localSheetId="4">#REF!</definedName>
    <definedName name="_526" localSheetId="9">#REF!</definedName>
    <definedName name="_526">#REF!</definedName>
    <definedName name="_527" localSheetId="1">#REF!</definedName>
    <definedName name="_527" localSheetId="7">#REF!</definedName>
    <definedName name="_527" localSheetId="8">#REF!</definedName>
    <definedName name="_527" localSheetId="12">#REF!</definedName>
    <definedName name="_527" localSheetId="4">#REF!</definedName>
    <definedName name="_527" localSheetId="9">#REF!</definedName>
    <definedName name="_527">#REF!</definedName>
    <definedName name="_528" localSheetId="1">#REF!</definedName>
    <definedName name="_528" localSheetId="7">#REF!</definedName>
    <definedName name="_528" localSheetId="8">#REF!</definedName>
    <definedName name="_528" localSheetId="12">#REF!</definedName>
    <definedName name="_528" localSheetId="4">#REF!</definedName>
    <definedName name="_528" localSheetId="9">#REF!</definedName>
    <definedName name="_528">#REF!</definedName>
    <definedName name="_529" localSheetId="1">#REF!</definedName>
    <definedName name="_529" localSheetId="7">#REF!</definedName>
    <definedName name="_529" localSheetId="8">#REF!</definedName>
    <definedName name="_529" localSheetId="12">#REF!</definedName>
    <definedName name="_529" localSheetId="4">#REF!</definedName>
    <definedName name="_529" localSheetId="9">#REF!</definedName>
    <definedName name="_529">#REF!</definedName>
    <definedName name="_530" localSheetId="1">#REF!</definedName>
    <definedName name="_530" localSheetId="7">#REF!</definedName>
    <definedName name="_530" localSheetId="8">#REF!</definedName>
    <definedName name="_530" localSheetId="12">#REF!</definedName>
    <definedName name="_530" localSheetId="4">#REF!</definedName>
    <definedName name="_530" localSheetId="9">#REF!</definedName>
    <definedName name="_530">#REF!</definedName>
    <definedName name="_531" localSheetId="1">#REF!</definedName>
    <definedName name="_531" localSheetId="7">#REF!</definedName>
    <definedName name="_531" localSheetId="8">#REF!</definedName>
    <definedName name="_531" localSheetId="12">#REF!</definedName>
    <definedName name="_531" localSheetId="4">#REF!</definedName>
    <definedName name="_531" localSheetId="9">#REF!</definedName>
    <definedName name="_531">#REF!</definedName>
    <definedName name="_532" localSheetId="1">#REF!</definedName>
    <definedName name="_532" localSheetId="7">#REF!</definedName>
    <definedName name="_532" localSheetId="8">#REF!</definedName>
    <definedName name="_532" localSheetId="12">#REF!</definedName>
    <definedName name="_532" localSheetId="4">#REF!</definedName>
    <definedName name="_532" localSheetId="9">#REF!</definedName>
    <definedName name="_532">#REF!</definedName>
    <definedName name="_533" localSheetId="1">#REF!</definedName>
    <definedName name="_533" localSheetId="7">#REF!</definedName>
    <definedName name="_533" localSheetId="8">#REF!</definedName>
    <definedName name="_533" localSheetId="12">#REF!</definedName>
    <definedName name="_533" localSheetId="4">#REF!</definedName>
    <definedName name="_533" localSheetId="9">#REF!</definedName>
    <definedName name="_533">#REF!</definedName>
    <definedName name="_534" localSheetId="1">#REF!</definedName>
    <definedName name="_534" localSheetId="7">#REF!</definedName>
    <definedName name="_534" localSheetId="8">#REF!</definedName>
    <definedName name="_534" localSheetId="12">#REF!</definedName>
    <definedName name="_534" localSheetId="4">#REF!</definedName>
    <definedName name="_534" localSheetId="9">#REF!</definedName>
    <definedName name="_534">#REF!</definedName>
    <definedName name="_535" localSheetId="1">#REF!</definedName>
    <definedName name="_535" localSheetId="7">#REF!</definedName>
    <definedName name="_535" localSheetId="8">#REF!</definedName>
    <definedName name="_535" localSheetId="12">#REF!</definedName>
    <definedName name="_535" localSheetId="4">#REF!</definedName>
    <definedName name="_535" localSheetId="9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1">#REF!</definedName>
    <definedName name="_540" localSheetId="7">#REF!</definedName>
    <definedName name="_540" localSheetId="8">#REF!</definedName>
    <definedName name="_540" localSheetId="12">#REF!</definedName>
    <definedName name="_540" localSheetId="4">#REF!</definedName>
    <definedName name="_540" localSheetId="9">#REF!</definedName>
    <definedName name="_540">#REF!</definedName>
    <definedName name="_541" localSheetId="1">#REF!</definedName>
    <definedName name="_541" localSheetId="7">#REF!</definedName>
    <definedName name="_541" localSheetId="8">#REF!</definedName>
    <definedName name="_541" localSheetId="12">#REF!</definedName>
    <definedName name="_541" localSheetId="4">#REF!</definedName>
    <definedName name="_541" localSheetId="9">#REF!</definedName>
    <definedName name="_541">#REF!</definedName>
    <definedName name="_542" localSheetId="1">#REF!</definedName>
    <definedName name="_542" localSheetId="7">#REF!</definedName>
    <definedName name="_542" localSheetId="8">#REF!</definedName>
    <definedName name="_542" localSheetId="12">#REF!</definedName>
    <definedName name="_542" localSheetId="4">#REF!</definedName>
    <definedName name="_542" localSheetId="9">#REF!</definedName>
    <definedName name="_542">#REF!</definedName>
    <definedName name="_543" localSheetId="1">#REF!</definedName>
    <definedName name="_543" localSheetId="7">#REF!</definedName>
    <definedName name="_543" localSheetId="8">#REF!</definedName>
    <definedName name="_543" localSheetId="12">#REF!</definedName>
    <definedName name="_543" localSheetId="4">#REF!</definedName>
    <definedName name="_543" localSheetId="9">#REF!</definedName>
    <definedName name="_543">#REF!</definedName>
    <definedName name="_544" localSheetId="1">#REF!</definedName>
    <definedName name="_544" localSheetId="7">#REF!</definedName>
    <definedName name="_544" localSheetId="8">#REF!</definedName>
    <definedName name="_544" localSheetId="5">'daně'!$C$40</definedName>
    <definedName name="_544" localSheetId="12">#REF!</definedName>
    <definedName name="_544" localSheetId="4">#REF!</definedName>
    <definedName name="_544" localSheetId="9">#REF!</definedName>
    <definedName name="_544">#REF!</definedName>
    <definedName name="_545" localSheetId="1">#REF!</definedName>
    <definedName name="_545" localSheetId="7">#REF!</definedName>
    <definedName name="_545" localSheetId="8">#REF!</definedName>
    <definedName name="_545" localSheetId="5">'daně'!$D$40</definedName>
    <definedName name="_545" localSheetId="12">#REF!</definedName>
    <definedName name="_545" localSheetId="4">#REF!</definedName>
    <definedName name="_545" localSheetId="9">#REF!</definedName>
    <definedName name="_545">#REF!</definedName>
    <definedName name="_546" localSheetId="1">#REF!</definedName>
    <definedName name="_546" localSheetId="7">#REF!</definedName>
    <definedName name="_546" localSheetId="8">#REF!</definedName>
    <definedName name="_546" localSheetId="5">'daně'!$E$40</definedName>
    <definedName name="_546" localSheetId="12">#REF!</definedName>
    <definedName name="_546" localSheetId="4">#REF!</definedName>
    <definedName name="_546" localSheetId="9">#REF!</definedName>
    <definedName name="_546">#REF!</definedName>
    <definedName name="_547" localSheetId="1">#REF!</definedName>
    <definedName name="_547" localSheetId="7">#REF!</definedName>
    <definedName name="_547" localSheetId="8">#REF!</definedName>
    <definedName name="_547" localSheetId="5">'daně'!$F$40</definedName>
    <definedName name="_547" localSheetId="12">#REF!</definedName>
    <definedName name="_547" localSheetId="4">#REF!</definedName>
    <definedName name="_547" localSheetId="9">#REF!</definedName>
    <definedName name="_547">#REF!</definedName>
    <definedName name="_548" localSheetId="1">#REF!</definedName>
    <definedName name="_548" localSheetId="7">#REF!</definedName>
    <definedName name="_548" localSheetId="8">#REF!</definedName>
    <definedName name="_548" localSheetId="5">'daně'!$G$40</definedName>
    <definedName name="_548" localSheetId="12">#REF!</definedName>
    <definedName name="_548" localSheetId="4">#REF!</definedName>
    <definedName name="_548" localSheetId="9">#REF!</definedName>
    <definedName name="_548">#REF!</definedName>
    <definedName name="_549" localSheetId="1">#REF!</definedName>
    <definedName name="_549" localSheetId="7">#REF!</definedName>
    <definedName name="_549" localSheetId="8">#REF!</definedName>
    <definedName name="_549" localSheetId="5">'daně'!$H$40</definedName>
    <definedName name="_549" localSheetId="12">#REF!</definedName>
    <definedName name="_549" localSheetId="4">#REF!</definedName>
    <definedName name="_549" localSheetId="9">#REF!</definedName>
    <definedName name="_549">#REF!</definedName>
    <definedName name="_550" localSheetId="1">#REF!</definedName>
    <definedName name="_550" localSheetId="7">#REF!</definedName>
    <definedName name="_550" localSheetId="8">#REF!</definedName>
    <definedName name="_550" localSheetId="5">'daně'!$I$40</definedName>
    <definedName name="_550" localSheetId="12">#REF!</definedName>
    <definedName name="_550" localSheetId="4">#REF!</definedName>
    <definedName name="_550" localSheetId="9">#REF!</definedName>
    <definedName name="_550">#REF!</definedName>
    <definedName name="_551" localSheetId="1">#REF!</definedName>
    <definedName name="_551" localSheetId="7">#REF!</definedName>
    <definedName name="_551" localSheetId="8">#REF!</definedName>
    <definedName name="_551" localSheetId="5">'daně'!$L$40</definedName>
    <definedName name="_551" localSheetId="12">#REF!</definedName>
    <definedName name="_551" localSheetId="4">#REF!</definedName>
    <definedName name="_551" localSheetId="9">#REF!</definedName>
    <definedName name="_551">#REF!</definedName>
    <definedName name="_552" localSheetId="1">#REF!</definedName>
    <definedName name="_552" localSheetId="7">#REF!</definedName>
    <definedName name="_552" localSheetId="8">#REF!</definedName>
    <definedName name="_552" localSheetId="5">'daně'!$M$40</definedName>
    <definedName name="_552" localSheetId="12">#REF!</definedName>
    <definedName name="_552" localSheetId="4">#REF!</definedName>
    <definedName name="_552" localSheetId="9">#REF!</definedName>
    <definedName name="_552">#REF!</definedName>
    <definedName name="_553" localSheetId="1">#REF!</definedName>
    <definedName name="_553" localSheetId="7">#REF!</definedName>
    <definedName name="_553" localSheetId="8">#REF!</definedName>
    <definedName name="_553" localSheetId="5">'daně'!$N$40</definedName>
    <definedName name="_553" localSheetId="12">#REF!</definedName>
    <definedName name="_553" localSheetId="4">#REF!</definedName>
    <definedName name="_553" localSheetId="9">#REF!</definedName>
    <definedName name="_553">#REF!</definedName>
    <definedName name="_554" localSheetId="5">'daně'!$O$40</definedName>
    <definedName name="_554">#REF!</definedName>
    <definedName name="_555" localSheetId="5">'daně'!$P$40</definedName>
    <definedName name="_555">#REF!</definedName>
    <definedName name="_556" localSheetId="5">'daně'!$Q$40</definedName>
    <definedName name="_556">#REF!</definedName>
    <definedName name="_557" localSheetId="5">'daně'!$T$40</definedName>
    <definedName name="_557">#REF!</definedName>
    <definedName name="_558" localSheetId="1">#REF!</definedName>
    <definedName name="_558" localSheetId="7">#REF!</definedName>
    <definedName name="_558" localSheetId="8">#REF!</definedName>
    <definedName name="_558" localSheetId="12">#REF!</definedName>
    <definedName name="_558" localSheetId="4">#REF!</definedName>
    <definedName name="_558" localSheetId="9">#REF!</definedName>
    <definedName name="_558">#REF!</definedName>
    <definedName name="_559" localSheetId="1">#REF!</definedName>
    <definedName name="_559" localSheetId="7">#REF!</definedName>
    <definedName name="_559" localSheetId="8">#REF!</definedName>
    <definedName name="_559" localSheetId="12">#REF!</definedName>
    <definedName name="_559" localSheetId="4">#REF!</definedName>
    <definedName name="_559" localSheetId="9">#REF!</definedName>
    <definedName name="_559">#REF!</definedName>
    <definedName name="_560" localSheetId="1">#REF!</definedName>
    <definedName name="_560" localSheetId="7">#REF!</definedName>
    <definedName name="_560" localSheetId="8">#REF!</definedName>
    <definedName name="_560" localSheetId="12">#REF!</definedName>
    <definedName name="_560" localSheetId="4">#REF!</definedName>
    <definedName name="_560" localSheetId="9">#REF!</definedName>
    <definedName name="_560">#REF!</definedName>
    <definedName name="_561" localSheetId="1">#REF!</definedName>
    <definedName name="_561" localSheetId="7">#REF!</definedName>
    <definedName name="_561" localSheetId="8">#REF!</definedName>
    <definedName name="_561" localSheetId="12">#REF!</definedName>
    <definedName name="_561" localSheetId="4">#REF!</definedName>
    <definedName name="_561" localSheetId="9">#REF!</definedName>
    <definedName name="_561">#REF!</definedName>
    <definedName name="_562" localSheetId="1">#REF!</definedName>
    <definedName name="_562" localSheetId="7">#REF!</definedName>
    <definedName name="_562" localSheetId="8">#REF!</definedName>
    <definedName name="_562" localSheetId="5">'daně'!$C$35</definedName>
    <definedName name="_562" localSheetId="12">#REF!</definedName>
    <definedName name="_562" localSheetId="4">#REF!</definedName>
    <definedName name="_562" localSheetId="9">#REF!</definedName>
    <definedName name="_562">#REF!</definedName>
    <definedName name="_563" localSheetId="1">#REF!</definedName>
    <definedName name="_563" localSheetId="7">#REF!</definedName>
    <definedName name="_563" localSheetId="8">#REF!</definedName>
    <definedName name="_563" localSheetId="5">'daně'!$D$35</definedName>
    <definedName name="_563" localSheetId="12">#REF!</definedName>
    <definedName name="_563" localSheetId="4">#REF!</definedName>
    <definedName name="_563" localSheetId="9">#REF!</definedName>
    <definedName name="_563">#REF!</definedName>
    <definedName name="_564" localSheetId="1">#REF!</definedName>
    <definedName name="_564" localSheetId="7">#REF!</definedName>
    <definedName name="_564" localSheetId="8">#REF!</definedName>
    <definedName name="_564" localSheetId="5">'daně'!$E$35</definedName>
    <definedName name="_564" localSheetId="12">#REF!</definedName>
    <definedName name="_564" localSheetId="4">#REF!</definedName>
    <definedName name="_564" localSheetId="9">#REF!</definedName>
    <definedName name="_564">#REF!</definedName>
    <definedName name="_565" localSheetId="1">#REF!</definedName>
    <definedName name="_565" localSheetId="7">#REF!</definedName>
    <definedName name="_565" localSheetId="8">#REF!</definedName>
    <definedName name="_565" localSheetId="5">'daně'!$F$35</definedName>
    <definedName name="_565" localSheetId="12">#REF!</definedName>
    <definedName name="_565" localSheetId="4">#REF!</definedName>
    <definedName name="_565" localSheetId="9">#REF!</definedName>
    <definedName name="_565">#REF!</definedName>
    <definedName name="_566" localSheetId="1">#REF!</definedName>
    <definedName name="_566" localSheetId="7">#REF!</definedName>
    <definedName name="_566" localSheetId="8">#REF!</definedName>
    <definedName name="_566" localSheetId="5">'daně'!$G$35</definedName>
    <definedName name="_566" localSheetId="12">#REF!</definedName>
    <definedName name="_566" localSheetId="4">#REF!</definedName>
    <definedName name="_566" localSheetId="9">#REF!</definedName>
    <definedName name="_566">#REF!</definedName>
    <definedName name="_567" localSheetId="1">#REF!</definedName>
    <definedName name="_567" localSheetId="7">#REF!</definedName>
    <definedName name="_567" localSheetId="8">#REF!</definedName>
    <definedName name="_567" localSheetId="5">'daně'!$H$35</definedName>
    <definedName name="_567" localSheetId="12">#REF!</definedName>
    <definedName name="_567" localSheetId="4">#REF!</definedName>
    <definedName name="_567" localSheetId="9">#REF!</definedName>
    <definedName name="_567">#REF!</definedName>
    <definedName name="_568" localSheetId="1">#REF!</definedName>
    <definedName name="_568" localSheetId="7">#REF!</definedName>
    <definedName name="_568" localSheetId="8">#REF!</definedName>
    <definedName name="_568" localSheetId="5">'daně'!$I$35</definedName>
    <definedName name="_568" localSheetId="12">#REF!</definedName>
    <definedName name="_568" localSheetId="4">#REF!</definedName>
    <definedName name="_568" localSheetId="9">#REF!</definedName>
    <definedName name="_568">#REF!</definedName>
    <definedName name="_569" localSheetId="1">#REF!</definedName>
    <definedName name="_569" localSheetId="7">#REF!</definedName>
    <definedName name="_569" localSheetId="8">#REF!</definedName>
    <definedName name="_569" localSheetId="5">'daně'!$L$35</definedName>
    <definedName name="_569" localSheetId="12">#REF!</definedName>
    <definedName name="_569" localSheetId="4">#REF!</definedName>
    <definedName name="_569" localSheetId="9">#REF!</definedName>
    <definedName name="_569">#REF!</definedName>
    <definedName name="_570" localSheetId="1">#REF!</definedName>
    <definedName name="_570" localSheetId="7">#REF!</definedName>
    <definedName name="_570" localSheetId="8">#REF!</definedName>
    <definedName name="_570" localSheetId="5">'daně'!$M$35</definedName>
    <definedName name="_570" localSheetId="12">#REF!</definedName>
    <definedName name="_570" localSheetId="4">#REF!</definedName>
    <definedName name="_570" localSheetId="9">#REF!</definedName>
    <definedName name="_570">#REF!</definedName>
    <definedName name="_571" localSheetId="1">#REF!</definedName>
    <definedName name="_571" localSheetId="7">#REF!</definedName>
    <definedName name="_571" localSheetId="8">#REF!</definedName>
    <definedName name="_571" localSheetId="5">'daně'!$N$35</definedName>
    <definedName name="_571" localSheetId="12">#REF!</definedName>
    <definedName name="_571" localSheetId="4">#REF!</definedName>
    <definedName name="_571" localSheetId="9">#REF!</definedName>
    <definedName name="_571">#REF!</definedName>
    <definedName name="_572" localSheetId="5">'daně'!$O$35</definedName>
    <definedName name="_572">#REF!</definedName>
    <definedName name="_573" localSheetId="5">'daně'!$P$35</definedName>
    <definedName name="_573">#REF!</definedName>
    <definedName name="_574" localSheetId="5">'daně'!$Q$35</definedName>
    <definedName name="_574">#REF!</definedName>
    <definedName name="_575" localSheetId="5">'daně'!$T$35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 localSheetId="5">'daně'!$C$36</definedName>
    <definedName name="_580">#REF!</definedName>
    <definedName name="_581" localSheetId="1">#REF!</definedName>
    <definedName name="_581" localSheetId="7">#REF!</definedName>
    <definedName name="_581" localSheetId="8">#REF!</definedName>
    <definedName name="_581" localSheetId="5">'daně'!$D$36</definedName>
    <definedName name="_581" localSheetId="12">#REF!</definedName>
    <definedName name="_581" localSheetId="4">#REF!</definedName>
    <definedName name="_581" localSheetId="9">#REF!</definedName>
    <definedName name="_581">#REF!</definedName>
    <definedName name="_582" localSheetId="1">#REF!</definedName>
    <definedName name="_582" localSheetId="7">#REF!</definedName>
    <definedName name="_582" localSheetId="8">#REF!</definedName>
    <definedName name="_582" localSheetId="5">'daně'!$E$36</definedName>
    <definedName name="_582" localSheetId="12">#REF!</definedName>
    <definedName name="_582" localSheetId="4">#REF!</definedName>
    <definedName name="_582" localSheetId="9">#REF!</definedName>
    <definedName name="_582">#REF!</definedName>
    <definedName name="_583" localSheetId="1">#REF!</definedName>
    <definedName name="_583" localSheetId="7">#REF!</definedName>
    <definedName name="_583" localSheetId="8">#REF!</definedName>
    <definedName name="_583" localSheetId="5">'daně'!$F$36</definedName>
    <definedName name="_583" localSheetId="12">#REF!</definedName>
    <definedName name="_583" localSheetId="4">#REF!</definedName>
    <definedName name="_583" localSheetId="9">#REF!</definedName>
    <definedName name="_583">#REF!</definedName>
    <definedName name="_584" localSheetId="1">#REF!</definedName>
    <definedName name="_584" localSheetId="7">#REF!</definedName>
    <definedName name="_584" localSheetId="8">#REF!</definedName>
    <definedName name="_584" localSheetId="5">'daně'!$G$36</definedName>
    <definedName name="_584" localSheetId="12">#REF!</definedName>
    <definedName name="_584" localSheetId="4">#REF!</definedName>
    <definedName name="_584" localSheetId="9">#REF!</definedName>
    <definedName name="_584">#REF!</definedName>
    <definedName name="_585" localSheetId="1">#REF!</definedName>
    <definedName name="_585" localSheetId="7">#REF!</definedName>
    <definedName name="_585" localSheetId="8">#REF!</definedName>
    <definedName name="_585" localSheetId="5">'daně'!$H$36</definedName>
    <definedName name="_585" localSheetId="12">#REF!</definedName>
    <definedName name="_585" localSheetId="4">#REF!</definedName>
    <definedName name="_585" localSheetId="9">#REF!</definedName>
    <definedName name="_585">#REF!</definedName>
    <definedName name="_586" localSheetId="1">#REF!</definedName>
    <definedName name="_586" localSheetId="7">#REF!</definedName>
    <definedName name="_586" localSheetId="8">#REF!</definedName>
    <definedName name="_586" localSheetId="5">'daně'!$I$36</definedName>
    <definedName name="_586" localSheetId="12">#REF!</definedName>
    <definedName name="_586" localSheetId="4">#REF!</definedName>
    <definedName name="_586" localSheetId="9">#REF!</definedName>
    <definedName name="_586">#REF!</definedName>
    <definedName name="_587" localSheetId="1">#REF!</definedName>
    <definedName name="_587" localSheetId="7">#REF!</definedName>
    <definedName name="_587" localSheetId="8">#REF!</definedName>
    <definedName name="_587" localSheetId="5">'daně'!$L$36</definedName>
    <definedName name="_587" localSheetId="12">#REF!</definedName>
    <definedName name="_587" localSheetId="4">#REF!</definedName>
    <definedName name="_587" localSheetId="9">#REF!</definedName>
    <definedName name="_587">#REF!</definedName>
    <definedName name="_588" localSheetId="1">#REF!</definedName>
    <definedName name="_588" localSheetId="7">#REF!</definedName>
    <definedName name="_588" localSheetId="8">#REF!</definedName>
    <definedName name="_588" localSheetId="5">'daně'!$M$36</definedName>
    <definedName name="_588" localSheetId="12">#REF!</definedName>
    <definedName name="_588" localSheetId="4">#REF!</definedName>
    <definedName name="_588" localSheetId="9">#REF!</definedName>
    <definedName name="_588">#REF!</definedName>
    <definedName name="_589" localSheetId="1">#REF!</definedName>
    <definedName name="_589" localSheetId="7">#REF!</definedName>
    <definedName name="_589" localSheetId="8">#REF!</definedName>
    <definedName name="_589" localSheetId="5">'daně'!$N$36</definedName>
    <definedName name="_589" localSheetId="12">#REF!</definedName>
    <definedName name="_589" localSheetId="4">#REF!</definedName>
    <definedName name="_589" localSheetId="9">#REF!</definedName>
    <definedName name="_589">#REF!</definedName>
    <definedName name="_590" localSheetId="1">#REF!</definedName>
    <definedName name="_590" localSheetId="7">#REF!</definedName>
    <definedName name="_590" localSheetId="8">#REF!</definedName>
    <definedName name="_590" localSheetId="5">'daně'!$O$36</definedName>
    <definedName name="_590" localSheetId="12">#REF!</definedName>
    <definedName name="_590" localSheetId="4">#REF!</definedName>
    <definedName name="_590" localSheetId="9">#REF!</definedName>
    <definedName name="_590">#REF!</definedName>
    <definedName name="_591" localSheetId="1">#REF!</definedName>
    <definedName name="_591" localSheetId="7">#REF!</definedName>
    <definedName name="_591" localSheetId="8">#REF!</definedName>
    <definedName name="_591" localSheetId="5">'daně'!$P$36</definedName>
    <definedName name="_591" localSheetId="12">#REF!</definedName>
    <definedName name="_591" localSheetId="4">#REF!</definedName>
    <definedName name="_591" localSheetId="9">#REF!</definedName>
    <definedName name="_591">#REF!</definedName>
    <definedName name="_592" localSheetId="1">#REF!</definedName>
    <definedName name="_592" localSheetId="7">#REF!</definedName>
    <definedName name="_592" localSheetId="8">#REF!</definedName>
    <definedName name="_592" localSheetId="5">'daně'!$Q$36</definedName>
    <definedName name="_592" localSheetId="12">#REF!</definedName>
    <definedName name="_592" localSheetId="4">#REF!</definedName>
    <definedName name="_592" localSheetId="9">#REF!</definedName>
    <definedName name="_592">#REF!</definedName>
    <definedName name="_593" localSheetId="5">'daně'!$T$36</definedName>
    <definedName name="_593">#REF!</definedName>
    <definedName name="_594" localSheetId="1">#REF!</definedName>
    <definedName name="_594" localSheetId="7">#REF!</definedName>
    <definedName name="_594" localSheetId="8">#REF!</definedName>
    <definedName name="_594" localSheetId="12">#REF!</definedName>
    <definedName name="_594" localSheetId="4">#REF!</definedName>
    <definedName name="_594" localSheetId="9">#REF!</definedName>
    <definedName name="_594">#REF!</definedName>
    <definedName name="_595" localSheetId="1">#REF!</definedName>
    <definedName name="_595" localSheetId="7">#REF!</definedName>
    <definedName name="_595" localSheetId="8">#REF!</definedName>
    <definedName name="_595" localSheetId="12">#REF!</definedName>
    <definedName name="_595" localSheetId="4">#REF!</definedName>
    <definedName name="_595" localSheetId="9">#REF!</definedName>
    <definedName name="_595">#REF!</definedName>
    <definedName name="_596" localSheetId="1">#REF!</definedName>
    <definedName name="_596" localSheetId="7">#REF!</definedName>
    <definedName name="_596" localSheetId="8">#REF!</definedName>
    <definedName name="_596" localSheetId="12">#REF!</definedName>
    <definedName name="_596" localSheetId="4">#REF!</definedName>
    <definedName name="_596" localSheetId="9">#REF!</definedName>
    <definedName name="_596">#REF!</definedName>
    <definedName name="_597" localSheetId="1">#REF!</definedName>
    <definedName name="_597" localSheetId="7">#REF!</definedName>
    <definedName name="_597" localSheetId="8">#REF!</definedName>
    <definedName name="_597" localSheetId="12">#REF!</definedName>
    <definedName name="_597" localSheetId="4">#REF!</definedName>
    <definedName name="_597" localSheetId="9">#REF!</definedName>
    <definedName name="_597">#REF!</definedName>
    <definedName name="_598" localSheetId="5">'daně'!$C$37</definedName>
    <definedName name="_598">#REF!</definedName>
    <definedName name="_599" localSheetId="5">'daně'!$D$37</definedName>
    <definedName name="_599">#REF!</definedName>
    <definedName name="_600" localSheetId="5">'daně'!$E$37</definedName>
    <definedName name="_600">#REF!</definedName>
    <definedName name="_601" localSheetId="5">'daně'!$F$37</definedName>
    <definedName name="_601">#REF!</definedName>
    <definedName name="_602" localSheetId="5">'daně'!$G$37</definedName>
    <definedName name="_602">#REF!</definedName>
    <definedName name="_603" localSheetId="5">'daně'!$H$37</definedName>
    <definedName name="_603">#REF!</definedName>
    <definedName name="_604" localSheetId="5">'daně'!$I$37</definedName>
    <definedName name="_604">#REF!</definedName>
    <definedName name="_605" localSheetId="5">'daně'!$L$37</definedName>
    <definedName name="_605">#REF!</definedName>
    <definedName name="_606" localSheetId="5">'daně'!$M$37</definedName>
    <definedName name="_606">#REF!</definedName>
    <definedName name="_607" localSheetId="5">'daně'!$N$37</definedName>
    <definedName name="_607">#REF!</definedName>
    <definedName name="_608" localSheetId="5">'daně'!$O$37</definedName>
    <definedName name="_608">#REF!</definedName>
    <definedName name="_609" localSheetId="5">'daně'!$P$37</definedName>
    <definedName name="_609">#REF!</definedName>
    <definedName name="_610" localSheetId="5">'daně'!$Q$37</definedName>
    <definedName name="_610">#REF!</definedName>
    <definedName name="_611" localSheetId="5">'daně'!$T$37</definedName>
    <definedName name="_611">#REF!</definedName>
    <definedName name="_612" localSheetId="1">#REF!</definedName>
    <definedName name="_612" localSheetId="7">#REF!</definedName>
    <definedName name="_612" localSheetId="8">#REF!</definedName>
    <definedName name="_612" localSheetId="12">#REF!</definedName>
    <definedName name="_612" localSheetId="4">#REF!</definedName>
    <definedName name="_612" localSheetId="9">#REF!</definedName>
    <definedName name="_612">#REF!</definedName>
    <definedName name="_613" localSheetId="1">#REF!</definedName>
    <definedName name="_613" localSheetId="7">#REF!</definedName>
    <definedName name="_613" localSheetId="8">#REF!</definedName>
    <definedName name="_613" localSheetId="12">#REF!</definedName>
    <definedName name="_613" localSheetId="4">#REF!</definedName>
    <definedName name="_613" localSheetId="9">#REF!</definedName>
    <definedName name="_613">#REF!</definedName>
    <definedName name="_614" localSheetId="1">#REF!</definedName>
    <definedName name="_614" localSheetId="7">#REF!</definedName>
    <definedName name="_614" localSheetId="8">#REF!</definedName>
    <definedName name="_614" localSheetId="12">#REF!</definedName>
    <definedName name="_614" localSheetId="4">#REF!</definedName>
    <definedName name="_614" localSheetId="9">#REF!</definedName>
    <definedName name="_614">#REF!</definedName>
    <definedName name="_615" localSheetId="1">#REF!</definedName>
    <definedName name="_615" localSheetId="7">#REF!</definedName>
    <definedName name="_615" localSheetId="8">#REF!</definedName>
    <definedName name="_615" localSheetId="12">#REF!</definedName>
    <definedName name="_615" localSheetId="4">#REF!</definedName>
    <definedName name="_615" localSheetId="9">#REF!</definedName>
    <definedName name="_615">#REF!</definedName>
    <definedName name="_616" localSheetId="1">#REF!</definedName>
    <definedName name="_616" localSheetId="7">#REF!</definedName>
    <definedName name="_616" localSheetId="8">#REF!</definedName>
    <definedName name="_616" localSheetId="5">'daně'!$C$38</definedName>
    <definedName name="_616" localSheetId="12">#REF!</definedName>
    <definedName name="_616" localSheetId="4">#REF!</definedName>
    <definedName name="_616" localSheetId="9">#REF!</definedName>
    <definedName name="_616">#REF!</definedName>
    <definedName name="_617" localSheetId="1">#REF!</definedName>
    <definedName name="_617" localSheetId="7">#REF!</definedName>
    <definedName name="_617" localSheetId="8">#REF!</definedName>
    <definedName name="_617" localSheetId="5">'daně'!$D$38</definedName>
    <definedName name="_617" localSheetId="12">#REF!</definedName>
    <definedName name="_617" localSheetId="4">#REF!</definedName>
    <definedName name="_617" localSheetId="9">#REF!</definedName>
    <definedName name="_617">#REF!</definedName>
    <definedName name="_618" localSheetId="5">'daně'!$E$38</definedName>
    <definedName name="_618">#REF!</definedName>
    <definedName name="_619" localSheetId="5">'daně'!$F$38</definedName>
    <definedName name="_619">#REF!</definedName>
    <definedName name="_620" localSheetId="5">'daně'!$G$38</definedName>
    <definedName name="_620">#REF!</definedName>
    <definedName name="_621" localSheetId="5">'daně'!$H$38</definedName>
    <definedName name="_621">#REF!</definedName>
    <definedName name="_622" localSheetId="5">'daně'!$I$38</definedName>
    <definedName name="_622">#REF!</definedName>
    <definedName name="_623" localSheetId="5">'daně'!$L$38</definedName>
    <definedName name="_623">#REF!</definedName>
    <definedName name="_624" localSheetId="5">'daně'!$M$38</definedName>
    <definedName name="_624">#REF!</definedName>
    <definedName name="_625" localSheetId="5">'daně'!$N$38</definedName>
    <definedName name="_625">#REF!</definedName>
    <definedName name="_626" localSheetId="5">'daně'!$O$38</definedName>
    <definedName name="_626">#REF!</definedName>
    <definedName name="_627" localSheetId="5">'daně'!$P$38</definedName>
    <definedName name="_627">#REF!</definedName>
    <definedName name="_628" localSheetId="5">'daně'!$Q$38</definedName>
    <definedName name="_628">#REF!</definedName>
    <definedName name="_629" localSheetId="5">'daně'!$T$38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 localSheetId="5">'daně'!$C$39</definedName>
    <definedName name="_634">#REF!</definedName>
    <definedName name="_635" localSheetId="5">'daně'!$D$39</definedName>
    <definedName name="_635">#REF!</definedName>
    <definedName name="_636" localSheetId="1">#REF!</definedName>
    <definedName name="_636" localSheetId="7">#REF!</definedName>
    <definedName name="_636" localSheetId="8">#REF!</definedName>
    <definedName name="_636" localSheetId="5">'daně'!$E$39</definedName>
    <definedName name="_636" localSheetId="12">#REF!</definedName>
    <definedName name="_636" localSheetId="4">#REF!</definedName>
    <definedName name="_636" localSheetId="9">#REF!</definedName>
    <definedName name="_636">#REF!</definedName>
    <definedName name="_637" localSheetId="1">#REF!</definedName>
    <definedName name="_637" localSheetId="7">#REF!</definedName>
    <definedName name="_637" localSheetId="8">#REF!</definedName>
    <definedName name="_637" localSheetId="5">'daně'!$F$39</definedName>
    <definedName name="_637" localSheetId="12">#REF!</definedName>
    <definedName name="_637" localSheetId="4">#REF!</definedName>
    <definedName name="_637" localSheetId="9">#REF!</definedName>
    <definedName name="_637">#REF!</definedName>
    <definedName name="_638" localSheetId="1">#REF!</definedName>
    <definedName name="_638" localSheetId="7">#REF!</definedName>
    <definedName name="_638" localSheetId="8">#REF!</definedName>
    <definedName name="_638" localSheetId="5">'daně'!$G$39</definedName>
    <definedName name="_638" localSheetId="12">#REF!</definedName>
    <definedName name="_638" localSheetId="4">#REF!</definedName>
    <definedName name="_638" localSheetId="9">#REF!</definedName>
    <definedName name="_638">#REF!</definedName>
    <definedName name="_639" localSheetId="1">#REF!</definedName>
    <definedName name="_639" localSheetId="7">#REF!</definedName>
    <definedName name="_639" localSheetId="8">#REF!</definedName>
    <definedName name="_639" localSheetId="5">'daně'!$H$39</definedName>
    <definedName name="_639" localSheetId="12">#REF!</definedName>
    <definedName name="_639" localSheetId="4">#REF!</definedName>
    <definedName name="_639" localSheetId="9">#REF!</definedName>
    <definedName name="_639">#REF!</definedName>
    <definedName name="_640" localSheetId="1">#REF!</definedName>
    <definedName name="_640" localSheetId="7">#REF!</definedName>
    <definedName name="_640" localSheetId="8">#REF!</definedName>
    <definedName name="_640" localSheetId="5">'daně'!$I$39</definedName>
    <definedName name="_640" localSheetId="12">#REF!</definedName>
    <definedName name="_640" localSheetId="4">#REF!</definedName>
    <definedName name="_640" localSheetId="9">#REF!</definedName>
    <definedName name="_640">#REF!</definedName>
    <definedName name="_641" localSheetId="1">#REF!</definedName>
    <definedName name="_641" localSheetId="7">#REF!</definedName>
    <definedName name="_641" localSheetId="8">#REF!</definedName>
    <definedName name="_641" localSheetId="5">'daně'!$L$39</definedName>
    <definedName name="_641" localSheetId="12">#REF!</definedName>
    <definedName name="_641" localSheetId="4">#REF!</definedName>
    <definedName name="_641" localSheetId="9">#REF!</definedName>
    <definedName name="_641">#REF!</definedName>
    <definedName name="_642" localSheetId="5">'daně'!$M$39</definedName>
    <definedName name="_642">#REF!</definedName>
    <definedName name="_643" localSheetId="5">'daně'!$N$39</definedName>
    <definedName name="_643">#REF!</definedName>
    <definedName name="_644" localSheetId="5">'daně'!$O$39</definedName>
    <definedName name="_644">#REF!</definedName>
    <definedName name="_645" localSheetId="5">'daně'!$P$39</definedName>
    <definedName name="_645">#REF!</definedName>
    <definedName name="_646" localSheetId="5">'daně'!$Q$39</definedName>
    <definedName name="_646">#REF!</definedName>
    <definedName name="_647" localSheetId="5">'daně'!$T$39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xlnm.Print_Titles" localSheetId="14">'Čerpání EU'!$3:$4</definedName>
    <definedName name="_xlnm.Print_Titles" localSheetId="11">'GP FV'!$2:$2</definedName>
    <definedName name="_xlnm.Print_Titles" localSheetId="17">'UŽITÍ'!$5:$5</definedName>
    <definedName name="_xlnm.Print_Area" localSheetId="7">'čerpání KÚ '!$A$1:$F$91</definedName>
    <definedName name="_xlnm.Print_Area" localSheetId="8">'čerpání zastupitelstva '!$A$1:$F$84</definedName>
    <definedName name="_xlnm.Print_Area" localSheetId="12">'Fond strateg.rez. '!$A$1:$F$43</definedName>
    <definedName name="_xlnm.Print_Area" localSheetId="11">'GP FV'!$A$1:$H$118</definedName>
    <definedName name="_xlnm.Print_Area" localSheetId="16">'kontokorent'!$A$1:$D$16</definedName>
    <definedName name="_xlnm.Print_Area" localSheetId="4">'PLNĚNÍ PŘÍJMŮ '!$A$1:$E$105</definedName>
    <definedName name="_xlnm.Print_Area" localSheetId="9">'SOCIÁLNÍ FOND '!$A$1:$E$29</definedName>
    <definedName name="_xlnm.Print_Area" localSheetId="17">'UŽITÍ'!$A$1:$E$91</definedName>
    <definedName name="_xlnm.Print_Area" localSheetId="6">'VÝDAJE - kapitoly'!$A$1:$G$643</definedName>
  </definedNames>
  <calcPr calcMode="manual" fullCalcOnLoad="1"/>
</workbook>
</file>

<file path=xl/sharedStrings.xml><?xml version="1.0" encoding="utf-8"?>
<sst xmlns="http://schemas.openxmlformats.org/spreadsheetml/2006/main" count="2458" uniqueCount="1257">
  <si>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</si>
  <si>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</si>
  <si>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</si>
  <si>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</si>
  <si>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</si>
  <si>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</si>
  <si>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</si>
  <si>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</si>
  <si>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</si>
  <si>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</si>
  <si>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</si>
  <si>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</si>
  <si>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Dosud nerealizované převody aktivních projektů EU :</t>
  </si>
  <si>
    <t>Dosud nerealizované převody v Kč</t>
  </si>
  <si>
    <t>Předpokládané spolufinancování EU a SR v Kč</t>
  </si>
  <si>
    <t>Kulturní dědictví Vysočiny FM/EHP Norsko - řízení</t>
  </si>
  <si>
    <t>Kulturní dědictví Vysočiny FM/EHP Norsko - subprojekty</t>
  </si>
  <si>
    <t>Úspora energií v objektech kraje Vysočina</t>
  </si>
  <si>
    <t>Úspora energií v objektech kraje Vysočina II.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</si>
  <si>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</si>
  <si>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</si>
  <si>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</si>
  <si>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</si>
  <si>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 kraje - Pelhřimov, 3.stavba</t>
    </r>
    <r>
      <rPr>
        <sz val="10"/>
        <rFont val="Arial CE"/>
        <family val="2"/>
      </rPr>
      <t xml:space="preserve">      </t>
    </r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</si>
  <si>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</si>
  <si>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II/360 Štěpánovice - Vacenovice</t>
  </si>
  <si>
    <r>
      <t>II/602 hr. kraje - Pelhřimov, 1.stavba  (</t>
    </r>
    <r>
      <rPr>
        <sz val="8"/>
        <rFont val="Arial CE"/>
        <family val="2"/>
      </rPr>
      <t>Velké Meziříčí- Jihlava)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</si>
  <si>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</si>
  <si>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II/405 Příseka - Brtnice</t>
  </si>
  <si>
    <t>II/360 ul. Rafaelova - Pocoucov</t>
  </si>
  <si>
    <t>II/128 Pacov - Lukavec, 1.stavba</t>
  </si>
  <si>
    <t>II/150 Havlíčkův Brod - Okrouhlice</t>
  </si>
  <si>
    <t>Přeložka silnice II/352 Jihlava-Heroltice</t>
  </si>
  <si>
    <t>II/152 Jaroměřice - Hrotovice - hr.kraje, 1.stavba</t>
  </si>
  <si>
    <t xml:space="preserve">II/602 hr. kraje - Pelhřimov, 5.stavba 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</si>
  <si>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</si>
  <si>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</si>
  <si>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</si>
  <si>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</si>
  <si>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</si>
  <si>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t>II/360 Oslavice - Oslavička</t>
  </si>
  <si>
    <t>II/360 Pocoucov</t>
  </si>
  <si>
    <t xml:space="preserve">II/602 hr. kraje - Pelhřimov, 4. stavba 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</si>
  <si>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</si>
  <si>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II/602 hr. kraje - Pelhřimov, 6. stavba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</si>
  <si>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</si>
  <si>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</si>
  <si>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</si>
  <si>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</si>
  <si>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</si>
  <si>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</si>
  <si>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</si>
  <si>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</si>
  <si>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</si>
  <si>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</si>
  <si>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</si>
  <si>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</si>
  <si>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</si>
  <si>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</si>
  <si>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</si>
  <si>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</si>
  <si>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</si>
  <si>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</si>
  <si>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</si>
  <si>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>II/344 Havlíčkův Brod-Chotěboř, 3.stavba</t>
  </si>
  <si>
    <t>II/347 Světlá nad Sázavou - D1, 2.stavba</t>
  </si>
  <si>
    <t>Interní pavilon v Nemocnici Nové Město na Moravě</t>
  </si>
  <si>
    <t>Hlavní lůžková budova v Nemocnici Pelhřimov</t>
  </si>
  <si>
    <t>Pavilon pro matku a dítě v Nemocnici Třebíč</t>
  </si>
  <si>
    <t>Implementace soustavy NATURA 2000 - Vysočina</t>
  </si>
  <si>
    <t>Revitalizace parků v zařízeních zřizovaných krajem Vysočina II.</t>
  </si>
  <si>
    <t>Propojení systému Rodinných pasů v kraji Vysočina se systémem NO Familienpass v Dolním Rakousku</t>
  </si>
  <si>
    <t>Technologické centrum kraje Vysočina</t>
  </si>
  <si>
    <t>II/130 Miletín - most ev. č. 130 - 011</t>
  </si>
  <si>
    <t>II/405 Jihlava (Pančava) - most ev. č. 405 - 001</t>
  </si>
  <si>
    <t>Mediální kampaň turistického regionu Vysočina</t>
  </si>
  <si>
    <t>eCitizen II.</t>
  </si>
  <si>
    <t>Nemocnice Jihlava - Pavilon urgentní a intenzivní péče</t>
  </si>
  <si>
    <t>DE-LAN</t>
  </si>
  <si>
    <t>Kvalita 10</t>
  </si>
  <si>
    <t>Snižování energetické náročnosti</t>
  </si>
  <si>
    <t>Implementace soustavy NATURA 2000 v kraji Vysočina - lesy a rybníky</t>
  </si>
  <si>
    <t>Modernizace úseku komunikace II/408 u Jemnice</t>
  </si>
  <si>
    <t>Severojižní propojení kraje Vysočina 3</t>
  </si>
  <si>
    <t>Vázané zdroje - aktivních projektů EU celkem :</t>
  </si>
  <si>
    <t>Schválené dosud neotevřené účty projektů EU :</t>
  </si>
  <si>
    <t>II/390 Lhotka - most ev. č. 390 - 005A</t>
  </si>
  <si>
    <t>II/150 Okrouhlice - mosty ev. č. 150 - 021, 022</t>
  </si>
  <si>
    <t>II/360 Trnava - Rudíkov</t>
  </si>
  <si>
    <t>II/128 Lukavec - obchvat</t>
  </si>
  <si>
    <t>II/602 hr. kraje - Pelhřimov, 7. stavba</t>
  </si>
  <si>
    <t>II/410 Jemnice - Menhartice</t>
  </si>
  <si>
    <t>II/410 Menhartice - hranice kraje</t>
  </si>
  <si>
    <t>II/361 Příštpo - mosty ev. č. 361 - 003,  004</t>
  </si>
  <si>
    <t>II/129 Březina - most ev. č. 129 - 003</t>
  </si>
  <si>
    <t>MORE</t>
  </si>
  <si>
    <t>Rozšíření datového skladu</t>
  </si>
  <si>
    <t>Biodiverzita</t>
  </si>
  <si>
    <t>Vnitřní integrace úřadu</t>
  </si>
  <si>
    <t>Digitalizace a ukládání</t>
  </si>
  <si>
    <t>Digitální mapa veřejné správy</t>
  </si>
  <si>
    <t>Partnerství Rakousko - Česká republika ve Středoevropském regionu - PRO 2013+</t>
  </si>
  <si>
    <t>Zlepšení dopravní dostupnosti hraničního přechodu Hluboká - Schaditz po komunikaci II/152</t>
  </si>
  <si>
    <t>Kulturní krajiny a identity podél rakousko-českých hranic - 60 let EU</t>
  </si>
  <si>
    <t>Kvalita 11</t>
  </si>
  <si>
    <t xml:space="preserve">Vázané zdroje - schválených dosud neotevřených účtů projektů EU celkem : </t>
  </si>
  <si>
    <t>Vázané zdroje na projekty EU celkem</t>
  </si>
  <si>
    <t>Schválený příslib poskytnutí návratných finančních prostředků :</t>
  </si>
  <si>
    <t>Centrum maternofetální medicíny - Nemocnice Jihlava - příslib poskytnutí návratných finančních prostředků</t>
  </si>
  <si>
    <t>Půjčka pro Nemocnici Jihlava na financování projektu Modernizace a obnova přístrojového vybavení Kardiovaskulárního centra Nemocnice Jihlava</t>
  </si>
  <si>
    <t>Půjčka pro Muzeum Vysočiny Havlíčkův Brod na financování projektu Porta culturae (z toho 1 300 000 Kč bude spoluúčast kraje)</t>
  </si>
  <si>
    <t>Provozní náklady sítě ROWANet, konference DIS-V4, spoluúčast na centrálních projektech, projekt TIIZ a ostatní (příloha I1)</t>
  </si>
  <si>
    <t>13 a) Čerpání projektů spolufinancovaných z fondů EU k 31.  12.  2010 (v tis. Kč)</t>
  </si>
  <si>
    <t>Převody na zvl. účty                    1-12/2010</t>
  </si>
  <si>
    <t xml:space="preserve">Skutečné výdaje 1-12 2010 </t>
  </si>
  <si>
    <t>II/399 Stropešín - most ev.č. 399-002* - ukončen</t>
  </si>
  <si>
    <t>II/130 Miletín - most</t>
  </si>
  <si>
    <t>CEMSDI</t>
  </si>
  <si>
    <t>CELKEM  UKONČENÉ  PROJEKTY</t>
  </si>
  <si>
    <t>b) Čerpání projektů EU spolufinancovaných z půjčky SFDI k 31. 12. 2010 (v tis. Kč)</t>
  </si>
  <si>
    <t>Převody na zvl. účty  
1-12 2010</t>
  </si>
  <si>
    <t>Přijatá půjčka ze SFDI                     1-12 2010              (dle smlouvy)</t>
  </si>
  <si>
    <t>Čerpání půjčky   
1-12 2010</t>
  </si>
  <si>
    <t>Skutečné příjmy 2005 - 2009</t>
  </si>
  <si>
    <t>Skutečné příjmy                  1-12 2010</t>
  </si>
  <si>
    <t xml:space="preserve">c) Čerpání kontokorentního úvěru k 31. 12. 2010 </t>
  </si>
  <si>
    <t>Čerpání úvěru říjen  2010</t>
  </si>
  <si>
    <t>Splátka úvěru říjen 2010</t>
  </si>
  <si>
    <t xml:space="preserve">Čerpání úvěru listopad  2010 </t>
  </si>
  <si>
    <t>Čerpání úvěru prosinec 2010</t>
  </si>
  <si>
    <t>Splátka úvěru prosinec 2010</t>
  </si>
  <si>
    <t>Stav úvěru k 31. 12. 2010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</si>
  <si>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</si>
  <si>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</si>
  <si>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</si>
  <si>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</si>
  <si>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</si>
  <si>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</si>
  <si>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</si>
  <si>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</si>
  <si>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</si>
  <si>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</si>
  <si>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</si>
  <si>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</si>
  <si>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</si>
  <si>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</si>
  <si>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</si>
  <si>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</si>
  <si>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</si>
  <si>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</si>
  <si>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</si>
  <si>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1900</t>
  </si>
  <si>
    <t>Nákup kolků</t>
  </si>
  <si>
    <t>Platby daní a poplatků</t>
  </si>
  <si>
    <t>sesk. 53</t>
  </si>
  <si>
    <t>5)  PLNĚNÍ PŘÍJMŮ ROZPOČTU KRAJE ZA OBDOBÍ 1 - 12/2010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</si>
  <si>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</si>
  <si>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</si>
  <si>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</si>
  <si>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</si>
  <si>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</si>
  <si>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</si>
  <si>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</si>
  <si>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</si>
  <si>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</si>
  <si>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</si>
  <si>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</si>
  <si>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</si>
  <si>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</si>
  <si>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</si>
  <si>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</si>
  <si>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</si>
  <si>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</si>
  <si>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</si>
  <si>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</si>
  <si>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Ochranné pomůcky</t>
  </si>
  <si>
    <t>včetně kapitoly Evropské projekty</t>
  </si>
  <si>
    <t>bez kapitoly Evropské projekty a přímých výdajů ve školství</t>
  </si>
  <si>
    <t>Projekt "Pachové ohradníky"</t>
  </si>
  <si>
    <t>Rozvojový program na podporu škol, které realizují inkluzivní vzdělávání dětí se sociokulturním znevýhodněním</t>
  </si>
  <si>
    <t>Volby do Parlamentu ČR</t>
  </si>
  <si>
    <t>Ostatní odvody přebytků organizací s přímým vztahem  (pol.2129)</t>
  </si>
  <si>
    <t xml:space="preserve">Prádlo, oděv a obuv </t>
  </si>
  <si>
    <t>Voda</t>
  </si>
  <si>
    <t>Teplo</t>
  </si>
  <si>
    <t>Elektrická energie</t>
  </si>
  <si>
    <t>Neinvest. transfery a další platby rozpočtům</t>
  </si>
  <si>
    <t>Budovy, haly a stavby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</si>
  <si>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</si>
  <si>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</si>
  <si>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</si>
  <si>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</si>
  <si>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 xml:space="preserve">Příjmy z poskytování služeb a výrobků </t>
  </si>
  <si>
    <t>PŘÍJMY CELKEM VČETNĚ KAPITOLY EVROPSKÉ PROJEKTY</t>
  </si>
  <si>
    <t>Výdaje projektů EU (viz. část 2)</t>
  </si>
  <si>
    <t>Stroje, přístroje a zařízení</t>
  </si>
  <si>
    <t>SU</t>
  </si>
  <si>
    <t>Název projektu, grantového schématu</t>
  </si>
  <si>
    <t>231 89</t>
  </si>
  <si>
    <t>231 90</t>
  </si>
  <si>
    <t>231 99</t>
  </si>
  <si>
    <t>231 92</t>
  </si>
  <si>
    <t>231 93</t>
  </si>
  <si>
    <t>231 94</t>
  </si>
  <si>
    <t>231 95</t>
  </si>
  <si>
    <t>231 96</t>
  </si>
  <si>
    <t>231 98</t>
  </si>
  <si>
    <t>231 84</t>
  </si>
  <si>
    <t>Přeshraniční spolupráce pro Vysočinu Education</t>
  </si>
  <si>
    <t>Severojižní propojení kraje Vysočina 2</t>
  </si>
  <si>
    <t>Technická pomoc v rámci OP Vzdělávání pro konkurenceschopnost, oblast podpory 5.1 Řízení, kontrola, monitorování a hodnocení programu</t>
  </si>
  <si>
    <t>Technická pomoc v rámci OP Vzdělávání pro konkurenceschopnost, oblast podpory 5.2 Informovanost a publicita</t>
  </si>
  <si>
    <t>Zámek Třebíč - modernizace zámku a zpřístupnění nových expozic</t>
  </si>
  <si>
    <t>Technická pomoc OP Přeshraniční spolupráce Rakousko - Česká republika 2007 - 2013 v kraji Vysočina</t>
  </si>
  <si>
    <t>ICHNOS Plus</t>
  </si>
  <si>
    <t>Jaroměřice - Hrotovice</t>
  </si>
  <si>
    <t>Implementace a péče o území soustavy NATURA 2000 v kraji Vysočina</t>
  </si>
  <si>
    <t>III/01926, III/01928, III/01929 v Nové Cerekvi</t>
  </si>
  <si>
    <t>III/3993 Naloučany - most</t>
  </si>
  <si>
    <t>Revitalizace parků v zařízeních zřizovaných krajem Vysočina</t>
  </si>
  <si>
    <t>Rovné příležitosti v regionálních a komunálních rozpočtech</t>
  </si>
  <si>
    <t>II/409 Panské Dubénky - most ev. č. 409 - 016</t>
  </si>
  <si>
    <t>II/128, II/150 Lukavec - hranice kraje</t>
  </si>
  <si>
    <t>II/345 Golčův Jeníkov - Chotěboř</t>
  </si>
  <si>
    <t>III/34775 Bystrá - most ev. č. 34775 - 1</t>
  </si>
  <si>
    <t>III/13035 Hořice - most ev. č. 13035 - 2</t>
  </si>
  <si>
    <t>Vzdělávání v eGovernmentu</t>
  </si>
  <si>
    <t>Muzea a galerie na Vysočině on-line</t>
  </si>
  <si>
    <t>Kulturní a přírodní dědictví Vysočiny</t>
  </si>
  <si>
    <t>Posilování partnerství regionů</t>
  </si>
  <si>
    <t>OSEPA</t>
  </si>
  <si>
    <t>III/03810 Hesov - mosty</t>
  </si>
  <si>
    <t>Kvalita 09</t>
  </si>
  <si>
    <t>II/131 Petrovice - most ev. č. 131 - 001</t>
  </si>
  <si>
    <t>III/12936 Jiřice - most ev. č. 12936 - 1</t>
  </si>
  <si>
    <t>PŘÍSPĚVKOVÁ ORGANIZACE CELKEM</t>
  </si>
  <si>
    <t>Dotace DSO na úhradu nákladů na přezkoumání hospodaření za rok 2009</t>
  </si>
  <si>
    <t xml:space="preserve">Vysočina TOURISM - příspěvek na provoz a půjčka </t>
  </si>
  <si>
    <t>FINANCOVÁNÍ KAPITOLY EP (-) CELKEM</t>
  </si>
  <si>
    <t>položka Péče o lidské zdroje a majetek kraje</t>
  </si>
  <si>
    <t>položka Strategické a koncepční materiály</t>
  </si>
  <si>
    <t>položka Nespecifikovaná rezerva</t>
  </si>
  <si>
    <t>Spolupráce mezi místní agendou 21 v kraji Vysočina a programem Gemeinde 21 v Dolním Rakousku</t>
  </si>
  <si>
    <t>Centrum popularizace vědy Vysočina</t>
  </si>
  <si>
    <t xml:space="preserve">Transformace ÚSP Jinošov </t>
  </si>
  <si>
    <t>II/385 Dolní Rožínka - hranice kraje</t>
  </si>
  <si>
    <t>II/392 Velké Meziříčí - Tasov</t>
  </si>
  <si>
    <t>II/402 Třešť - křiž. s I/38</t>
  </si>
  <si>
    <t>II/411 Moravské Budějovice - hranice kraje</t>
  </si>
  <si>
    <t>Číslo prog.</t>
  </si>
  <si>
    <t>Název grantového programu</t>
  </si>
  <si>
    <t>Rozděl.výše podpor</t>
  </si>
  <si>
    <t>Vyčerpáno v roce 2007</t>
  </si>
  <si>
    <t>Vyčerpáno v roce 2008</t>
  </si>
  <si>
    <t>Vyčerpáno v roce 2009</t>
  </si>
  <si>
    <t>Vyčerpáno v roce 2010</t>
  </si>
  <si>
    <t>Celkem</t>
  </si>
  <si>
    <t xml:space="preserve">Granty vyhlášené v roce 2007 </t>
  </si>
  <si>
    <t>Leader Vysočiny 2007</t>
  </si>
  <si>
    <t>Rozvoj malých podnikatelů ve vybr. regionech 2007 - I.</t>
  </si>
  <si>
    <t>4357</t>
  </si>
  <si>
    <t>PŘÍSPĚVEK HZS KRAJE VYSOČINA CELKEM</t>
  </si>
  <si>
    <t>Cestovní ruch</t>
  </si>
  <si>
    <t xml:space="preserve">z toho: </t>
  </si>
  <si>
    <t xml:space="preserve">Nespecifikovaná rezerva       </t>
  </si>
  <si>
    <t>Strategické a koncepční materiály kraje</t>
  </si>
  <si>
    <t>33024</t>
  </si>
  <si>
    <t>33025</t>
  </si>
  <si>
    <t>Vybavení škol kompenzačního a rehabilitačního charakteru</t>
  </si>
  <si>
    <t>33026</t>
  </si>
  <si>
    <t>Pokusné ověřování maturitní zkoušky v roce 2010</t>
  </si>
  <si>
    <t>FINANCOVÁNÍ kapitoly Evropské projekty (-)</t>
  </si>
  <si>
    <r>
      <t xml:space="preserve">Nemocnice Jihlava - Pavilon urgentní a intenzivní péče </t>
    </r>
    <r>
      <rPr>
        <sz val="8"/>
        <rFont val="Arial CE"/>
        <family val="0"/>
      </rPr>
      <t>(v roce 2010 převedeno z rozpočtu kraje, Kapitoly Zdravotnictví 8 660tis. Kč na projektovou dokumentaci)</t>
    </r>
  </si>
  <si>
    <t>Přeložka silnice II/352 Jihlava - Heroltice*</t>
  </si>
  <si>
    <t>Čerpání úvěru březen - srpen 2010</t>
  </si>
  <si>
    <t>Čerpání úvěru září 2010</t>
  </si>
  <si>
    <t>Splátka úvěru září 2010</t>
  </si>
  <si>
    <t>Zdroje</t>
  </si>
  <si>
    <t>*jedná se o státní účelové dotace na poskytování náhrady škod způsobených vybranými zvláště chráněnými živočichy a dotace na realizaci radonového monitoringu a průzkumu protiradonových opatření v bytech a veřejných vodovodech v rámci Radonového programu ČR v kraji Vysočina - rozpočtová opatření budou prováděna vždy po ukončení I. a II. pololetí roku 2010 v souladu s usneseními orgánů kraje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</si>
  <si>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</si>
  <si>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</si>
  <si>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na projekty kofinancované EU</t>
  </si>
  <si>
    <t xml:space="preserve">Převod do rozpočtu kraje - dotace pro RRRS JV  </t>
  </si>
  <si>
    <t xml:space="preserve">Převod do rozpočtu kraje - PO zřizované krajem (nemocnice)  </t>
  </si>
  <si>
    <t>Dotace městům s památkami UNESCO (městu Telč, Třebíč a Žďár nad Sázavou)</t>
  </si>
  <si>
    <t>Dotace obcím na akce zařazené MZ ČR do programu 129 180 "Výstavba a obnova infrastruktury vodovodů a kanalizací II"</t>
  </si>
  <si>
    <t>Na poskytnutí daru Nadačnímu fondu klubu olympioniků krajů: Královéhradeckého, Pardubického a Vysočina</t>
  </si>
  <si>
    <t>Na úhradu daně z převodu nemovitosti (prodej nemovitosti areálu ÚSP Jinošov)</t>
  </si>
  <si>
    <t>Na Projekt výstavby optické trasy mezi obcí Stonařov a městem Třešť</t>
  </si>
  <si>
    <t>Nemocnice Jihlava - na úhradu osob.nákladů MUDr. Jindřichové po dobu povinných stáží na klinických odděleních nemocnice</t>
  </si>
  <si>
    <t>Na poskytnutí peněžitého daru Libereckému kraji na obnovu území postiženého ničivou povodní</t>
  </si>
  <si>
    <t>Na poskytnutí peněžitého daru městu Frýdlant (50 tis. Kč) a městu Hrádek nad Nisou (50 tis. Kč) na obnovu území postiženého povodní</t>
  </si>
  <si>
    <t>Střední škola řemesel Třebíč - dotace na zajištění doprovodného programu v rámci agrosalonu Země živitelka</t>
  </si>
  <si>
    <t xml:space="preserve">Muzeum Vysočiny Jihlava - na pokrytí zvýšených  účetních odpisů a zpracování archeologických nálezů </t>
  </si>
  <si>
    <t>Muzeum Vysočiny Pelhřimov - na převzetí budovy depozitáře v PE</t>
  </si>
  <si>
    <t>Okresní agrární komora Třebíč - poskytnutí finančního daru</t>
  </si>
  <si>
    <t>Zrušení usnesení č. 1246/25/2010/RK  (realizace RO č. 221/2010)</t>
  </si>
  <si>
    <t>Rozpis dotace poskytovatelům sociálních služeb</t>
  </si>
  <si>
    <t>Převod finančních prostředků z rozpočtu kraje</t>
  </si>
  <si>
    <t>Převod do Fondu Vysočiny na GP Rozvoj podnikatelů</t>
  </si>
  <si>
    <t>Převod do kapitoly Evropské projekty na projekt Nemocnice Jihlava - PUIP</t>
  </si>
  <si>
    <t>Zapojení disponibilního zůstatku kraje z roku 2009 - závěrečný účet</t>
  </si>
  <si>
    <t>Převod z FSR - dary krajským nemocnicím</t>
  </si>
  <si>
    <t>Převod z FSR - poskytnutí půjčky pro Nemocnici Jihlava</t>
  </si>
  <si>
    <t xml:space="preserve">Zapojení zůstatku na ZBÚ - podzemní vody k 31. 12. 2009 </t>
  </si>
  <si>
    <t>Převod prostředků z FSR</t>
  </si>
  <si>
    <t>Půjčka ze Státního fondu dopravní infrastruktury</t>
  </si>
  <si>
    <t>Převod prostředků z ukončených projektů do FSR</t>
  </si>
  <si>
    <t>FINANCOVÁNÍ KRAJ (-) CELKEM</t>
  </si>
  <si>
    <t>FINANCOVÁNÍ (-) CELKEM</t>
  </si>
  <si>
    <t>** převod z FSR schválen v celkové výši 1 200 mil. Kč dle usnesení 0361/05/2007/ZK</t>
  </si>
  <si>
    <t xml:space="preserve"> * převod z FSR schválen v celkové výši 1 400 mil. Kč dle usnesení 0124/02/2007/ZK a 0471/06/2009/ZK</t>
  </si>
  <si>
    <t>Ostatní výdaje dle Statutu SF a vnitřních předpisů</t>
  </si>
  <si>
    <t>DAŇOVÉ PŘÍJMY</t>
  </si>
  <si>
    <t>NEDAŇOVÉ PŘÍJMY</t>
  </si>
  <si>
    <t xml:space="preserve">Ostatní přijaté vratky transferů </t>
  </si>
  <si>
    <t>z toho:</t>
  </si>
  <si>
    <t>KAPITÁLOVÉ PŘÍJMY</t>
  </si>
  <si>
    <t xml:space="preserve">PŘIJATÉ TRANSFERY </t>
  </si>
  <si>
    <t>Neinvest.přijaté transfery ze SR - souhrnný dotační vztah (pol.4112)</t>
  </si>
  <si>
    <t>Neinvestiční přijaté transfery od obcí (pol.4121)</t>
  </si>
  <si>
    <t>Celkem seskupení položek 41xx                                                       neinvestiční přijaté transfery</t>
  </si>
  <si>
    <t>Investiční přijaté transfery z VPS SR (pol.4211)</t>
  </si>
  <si>
    <t>Investiční přijaté transfery ze státních fondů (pol.4213)</t>
  </si>
  <si>
    <t>Ostatní invest. přijaté transfery ze státního rozpočtu (pol.4216)</t>
  </si>
  <si>
    <t>Investiční přijaté transfery od obcí (pol.4221)</t>
  </si>
  <si>
    <t>Investiční přijaté transfery od regionálních rad (pol.4223)</t>
  </si>
  <si>
    <t>Celkem seskupení položek 42xx                                                       investiční přijaté transfery</t>
  </si>
  <si>
    <t>Celkem kapitola Evropské projekty</t>
  </si>
  <si>
    <t>Převod z FSR  (prostředky na spolufinancování projektů v rámci ROP Regionální radě regionu soudržnosti NUTS II Jihovýchod)</t>
  </si>
  <si>
    <t>Zapojení části zůstatku na ZBÚ - podzemní vody k 31.12.2009</t>
  </si>
  <si>
    <t>Zapojení zůstatku ZBÚ - podzemní vody</t>
  </si>
  <si>
    <t>FINANCOVÁNÍ kapitola Evropské projekty (+)</t>
  </si>
  <si>
    <t>Předfinancování a spolufinancování evropských projektů - převody z FSR, rozpočtu kraje, kontokorentního úvěru, půjčky ze SFDI</t>
  </si>
  <si>
    <t xml:space="preserve">Ostatní nedaňové příjmy 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</si>
  <si>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</si>
  <si>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</si>
  <si>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</si>
  <si>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</si>
  <si>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</si>
  <si>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</si>
  <si>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</si>
  <si>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</si>
  <si>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</si>
  <si>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</si>
  <si>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</si>
  <si>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</si>
  <si>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</si>
  <si>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</si>
  <si>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</si>
  <si>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</si>
  <si>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</si>
  <si>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</si>
  <si>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</si>
  <si>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</si>
  <si>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</si>
  <si>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</si>
  <si>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</si>
  <si>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</si>
  <si>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</si>
  <si>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</si>
  <si>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</si>
  <si>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</si>
  <si>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</si>
  <si>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33018</t>
  </si>
  <si>
    <t>3121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</si>
  <si>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</si>
  <si>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</si>
  <si>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</si>
  <si>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</si>
  <si>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</si>
  <si>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</si>
  <si>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</si>
  <si>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</si>
  <si>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</si>
  <si>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</si>
  <si>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</si>
  <si>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</si>
  <si>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Odvod za porušení rozp. kázně GP 194</t>
  </si>
  <si>
    <t>Zůstatek k 31. 12. 2010</t>
  </si>
  <si>
    <t>Vázané zdroje</t>
  </si>
  <si>
    <t>Disponibilní zdroje k 31. 12. 2010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</si>
  <si>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</si>
  <si>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</si>
  <si>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</si>
  <si>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</si>
  <si>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</si>
  <si>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</si>
  <si>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</si>
  <si>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</si>
  <si>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</si>
  <si>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</si>
  <si>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</si>
  <si>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</si>
  <si>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</si>
  <si>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</si>
  <si>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</si>
  <si>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</si>
  <si>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</si>
  <si>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</si>
  <si>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</si>
  <si>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Dary nemocnicím (řešení převodu movitého majetku)</t>
  </si>
  <si>
    <t xml:space="preserve">Úhrada ztrát na provoz veřejné silniční dopravy a účelová neinvestiční dotace z MD ČR </t>
  </si>
  <si>
    <t>Půjčka pro Nemocnici Jihlava projekt Kardiocentrum</t>
  </si>
  <si>
    <t xml:space="preserve">Převod do FSR </t>
  </si>
  <si>
    <t xml:space="preserve">10)  SOCIÁLNÍ FOND ZA OBDOBÍ 1 - 12/2010  </t>
  </si>
  <si>
    <t>Poznámka: Podrobný rozpis financování je na str. 4 tohoto materiálu.</t>
  </si>
  <si>
    <t>v tis.Kč</t>
  </si>
  <si>
    <t>Pozn.: Tučně označené GP jsou uzavřeny.</t>
  </si>
  <si>
    <t xml:space="preserve">Zastupitelstvem schválené a dosud nerealizované převody aktivních projektů EU  </t>
  </si>
  <si>
    <t>na zvláštní účty týkající se období 2007 - 2013 :</t>
  </si>
  <si>
    <t>Tech. pomoc v rámci OP Vzdělávání pro konkurenceschopnost, oblast podpory 5.2 Informovanost a publicita</t>
  </si>
  <si>
    <t>HZS kraje Vysočina - dotace na krytí nákladů souvisejících s vydáním publikace Hasičský záchranný sbor kraje Vysočina (50 tis. Kč) a dar v podobě slavnostní stuhy k  praporu HZS kraje Vysočina (3 tis. Kč)</t>
  </si>
  <si>
    <t>Gymnázium A.Hrdličky Humpolec - půjčka na fin. projektu  CZ 1.07/1.1.01/02.0012 Nové metody interakt. výuky na gym. kraje Vysočina</t>
  </si>
  <si>
    <t>Převod z rozpočtu kraje ( PO zřizované krajem )</t>
  </si>
  <si>
    <t>Převod z rozpočtu kraje ( plnění z daň. příjmů )</t>
  </si>
  <si>
    <t xml:space="preserve">b) ČERPÁNÍ  FONDU VYSOČINY DLE GRANTOVÝCH PROGRAMŮ        1 - 12/ 2010   (v Kč) </t>
  </si>
  <si>
    <t xml:space="preserve">Skutečné příjmy 1-12 2010 </t>
  </si>
  <si>
    <t>Skutečné výdaje                1-12 2010</t>
  </si>
  <si>
    <t>Účelová dotace z Mze ČR na meliorace a hrazení bystřin v lesích ve veř. zájmu</t>
  </si>
  <si>
    <t>První stupeň základních škol</t>
  </si>
  <si>
    <t>Půjčka pro ZŠ a PrŠ Chotěboř "Projektová metoda v environmentální výuce"</t>
  </si>
  <si>
    <t>Dar Nadačnímu fondu klubu Olympioniků krajů Královéhradeckého, Pardubického a Vysočina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</si>
  <si>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</si>
  <si>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</si>
  <si>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</si>
  <si>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</si>
  <si>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</si>
  <si>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</si>
  <si>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</si>
  <si>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</si>
  <si>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</si>
  <si>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</si>
  <si>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</si>
  <si>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</si>
  <si>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</si>
  <si>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</si>
  <si>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Granty vyhlášené v roce 2010 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</si>
  <si>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</si>
  <si>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</si>
  <si>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</si>
  <si>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</si>
  <si>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</si>
  <si>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</si>
  <si>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</si>
  <si>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Bioodpady 2010</t>
  </si>
  <si>
    <t>Bezpečné metropolitní sítě 2010</t>
  </si>
  <si>
    <t>Edice Vysočiny VII</t>
  </si>
  <si>
    <t>PŘÍJMY DLE GRANTOVÝCH PROGRAMŮ  A ÚROKY</t>
  </si>
  <si>
    <t xml:space="preserve"> Program číslo</t>
  </si>
  <si>
    <t>Příjmy v roce 2010 z let min.</t>
  </si>
  <si>
    <t>CELKEM příjmy z let min.</t>
  </si>
  <si>
    <t>ÚROKY</t>
  </si>
  <si>
    <t>CELKEM PŘÍJMY</t>
  </si>
  <si>
    <r>
      <t xml:space="preserve">CELKEM </t>
    </r>
    <r>
      <rPr>
        <sz val="11"/>
        <rFont val="Arial"/>
        <family val="2"/>
      </rPr>
      <t>(vč. r. 2007 až 2010)</t>
    </r>
  </si>
  <si>
    <t>FSR</t>
  </si>
  <si>
    <t>Výdaje z rozpočtu kraje</t>
  </si>
  <si>
    <t>Příjmy do rozpočtu kraje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</si>
  <si>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</si>
  <si>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</si>
  <si>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</si>
  <si>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</si>
  <si>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na zvl. účty za trvání projektu</t>
  </si>
  <si>
    <t xml:space="preserve">Převedeno na zvláštní účty z FSR                2005 - 2009 </t>
  </si>
  <si>
    <t xml:space="preserve">Zbývá převést </t>
  </si>
  <si>
    <t>Skutečné výdaje za trvání projektu            2005 - 2009</t>
  </si>
  <si>
    <t>Skutečné příjmy za trvání projektu 2005 - 2009</t>
  </si>
  <si>
    <t>Kulturní dědictví Vysočiny (FM EHP/Norsko - řízení)</t>
  </si>
  <si>
    <t>Kulturní dědictví Vysočiny (FM EHP/Norsko - subprojekty)</t>
  </si>
  <si>
    <t>Úspora energií v zařízeních zřizovaných krajem Vysočina</t>
  </si>
  <si>
    <t>Úspora energií v zařízeních zřizovaných krajem Vysočina II.</t>
  </si>
  <si>
    <t>II/602 hr. kraje - Pelhřimov, 3. stavba*</t>
  </si>
  <si>
    <t>231 97</t>
  </si>
  <si>
    <t>III/3525 od I/38 do Stříteže - rekonstrukce (ukončení financování projektu z operačních programů)</t>
  </si>
  <si>
    <t>II/360 Štěpánovice - Vacenovice*</t>
  </si>
  <si>
    <t>II/360 ul. Rafaelova - Pocoucov*</t>
  </si>
  <si>
    <t>II/128 Pacov - Lukavec, 1. stavba*</t>
  </si>
  <si>
    <t>II/150 Havlíčkův Brod - Okrouhlice*</t>
  </si>
  <si>
    <t>II/152 Jaroměřice - Hrotovice - hr. kraje, 1. stavba*</t>
  </si>
  <si>
    <t>II/602 hr. kraje - Pelhřimov, 5. stavba*</t>
  </si>
  <si>
    <t>II/128 Pacov - Lukavec, 2.stavba*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</si>
  <si>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</si>
  <si>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</si>
  <si>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</si>
  <si>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</si>
  <si>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</si>
  <si>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II/360 Oslavice - Oslavička*</t>
  </si>
  <si>
    <t>II/360 Velké Meziříčí - JV obchvat**</t>
  </si>
  <si>
    <t>II/405 Zašovice - Okříšky**</t>
  </si>
  <si>
    <t>II/405 Příseka - obchvat**</t>
  </si>
  <si>
    <t>II/353 Velký Beranov - obchvat**</t>
  </si>
  <si>
    <t>II/353 D1 - Rytířsko - Jamné**</t>
  </si>
  <si>
    <t>II/353 Stáj - Zhoř**</t>
  </si>
  <si>
    <t>II/128 Salačova Lhota - obchvat**</t>
  </si>
  <si>
    <t xml:space="preserve">II/344 Dolní Krupá** </t>
  </si>
  <si>
    <t>II/347 Světlá nad Sázavou - D1, 2. stavba**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</si>
  <si>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</si>
  <si>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</si>
  <si>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</si>
  <si>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6) VÝVOJ DAŇOVÝCH PŘÍJMŮ KRAJE ZA OBDOBÍ   leden - prosinec    2010</t>
  </si>
  <si>
    <t>Ve sledovaném období by alikvotní plnění daň. příjmů mělo činit 100%, tj. 3 388 067 tis. Kč. , což je o  3 157 tis. Kč méně než skutečnost.</t>
  </si>
  <si>
    <t>Skutečné plnění daňových příjmů za sledované období činí 3 391 224 tis. Kč, což je o  97 688 tis. Kč více než ze stejné období minulého roku, tj. 103 %.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</si>
  <si>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</si>
  <si>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</si>
  <si>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</si>
  <si>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</si>
  <si>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</si>
  <si>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Regional Cooperation Management CZ - AT, RECOM CZ - AT</t>
  </si>
  <si>
    <t xml:space="preserve">        </t>
  </si>
  <si>
    <t>Počet stran : 44</t>
  </si>
  <si>
    <t>Vybrané služby sociální prevence v kraji Vysočina (z rozpočtu kraje převedeno na zvl. účet 60 tis. Kč)</t>
  </si>
  <si>
    <t>Globální grant v rámci OP VK - oblast podpory 3.2</t>
  </si>
  <si>
    <t>Rodinné pasy</t>
  </si>
  <si>
    <t xml:space="preserve">Technologické centrum </t>
  </si>
  <si>
    <t>II/405 Jihlava (Pančava) - most</t>
  </si>
  <si>
    <t>Mediální kampaň</t>
  </si>
  <si>
    <t>Most k partnerství - VŠP Jihlava tvoří síť</t>
  </si>
  <si>
    <t>Add Me!</t>
  </si>
  <si>
    <t>eCITIZEN II.</t>
  </si>
  <si>
    <t>DE - LAN</t>
  </si>
  <si>
    <t>PreCo</t>
  </si>
  <si>
    <t>Podpora systému primární prevence sociálně patologických jevů</t>
  </si>
  <si>
    <t>* převod z FSR schválen v celkové výši 1 400 mil. Kč dle usnesení 0124/02/2007/ZK a 0471/06/2009/ZK</t>
  </si>
  <si>
    <t>Ukončené projekty:</t>
  </si>
  <si>
    <t>231 51</t>
  </si>
  <si>
    <t xml:space="preserve">Půjčky na projekty EU (příjmy = splátky půjčených fin. prostředků) </t>
  </si>
  <si>
    <t>231 60</t>
  </si>
  <si>
    <t>Technická asistence SROP: Ostatní výdaje technické pomoci SROP</t>
  </si>
  <si>
    <t xml:space="preserve">Technická asistence SROP: Aktivity spojené s řízením SROP </t>
  </si>
  <si>
    <t>231 61</t>
  </si>
  <si>
    <t xml:space="preserve">Budování rozvojového partnerství za účelem posílení kapacity při plánování a realizaci programů v kraji Vysočina </t>
  </si>
  <si>
    <t>231 62</t>
  </si>
  <si>
    <t xml:space="preserve">Podpora malých a středních podnikatelů v ekonomicky slabých regionech kraje Vysočina </t>
  </si>
  <si>
    <t>231 63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</si>
  <si>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</si>
  <si>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</si>
  <si>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</si>
  <si>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</si>
  <si>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</si>
  <si>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</si>
  <si>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</si>
  <si>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</si>
  <si>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</si>
  <si>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</si>
  <si>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Příspěvky na provoz krajským školám (z příjmů z prodeje majetku ve správě PO - ÚZ 00055)</t>
  </si>
  <si>
    <t>Příspěvek na provoz organizacím ve zdravotnictví (z příjmů z prodeje majetku ve správě PO - ÚZ 00055)</t>
  </si>
  <si>
    <t>Aktualizace - Systém pro podporu dopr. obsl.</t>
  </si>
  <si>
    <t>Příspěvek na provoz a investiční dotace KSÚSV (z příjmů z prodeje majetku ve správě PO - ÚZ 00055)</t>
  </si>
  <si>
    <t>Dar Městysu Křižanov na zřízení bezbariérového přístupu do ZŠ a MŠ</t>
  </si>
  <si>
    <t>Půjčky na projekty Zkvalitnění marketingu turistické nabídky kraje Vysočina, Vybudování sítě hipotras, Marketing turistické nabídky a na další projekty</t>
  </si>
  <si>
    <t>Oddělení správy sítě, správy databází, aplikací správy GIS a telefonie KrÚ a ostatní (příloha I1)</t>
  </si>
  <si>
    <t>Drobný hmotný inv. a neinv. majetek (3-40 tis)</t>
  </si>
  <si>
    <t>Nákup materiálu j.n. (do 3000 Kč)</t>
  </si>
  <si>
    <t>Odvody za nesplnění povinnosti zam. zdr. postižené</t>
  </si>
  <si>
    <t>Drobný hmotný inv. a neinv. majetek</t>
  </si>
  <si>
    <t>Nákup materiálu j.n.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</si>
  <si>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</si>
  <si>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</si>
  <si>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</si>
  <si>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</si>
  <si>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</si>
  <si>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</si>
  <si>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</si>
  <si>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</si>
  <si>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</si>
  <si>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</si>
  <si>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</si>
  <si>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</si>
  <si>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Daň placená krajem</t>
  </si>
  <si>
    <t>Celkem období skutečnost</t>
  </si>
  <si>
    <t>Roz.sch</t>
  </si>
  <si>
    <t>% RU</t>
  </si>
  <si>
    <t>daň placená krajem</t>
  </si>
  <si>
    <t>SROVNÁNÍ VÝVOJE DAŇOVÝCH PŘÍJMŮ V ROCE 2010 A 2009   (bez daně placené krajem)</t>
  </si>
  <si>
    <t>ROK 2010</t>
  </si>
  <si>
    <t>Rozpočet</t>
  </si>
  <si>
    <t>Poznámka:</t>
  </si>
  <si>
    <t>ROK 2009</t>
  </si>
  <si>
    <t>Celkem celý rok - skutečnost</t>
  </si>
  <si>
    <t xml:space="preserve">Podpora drobných podnikatelů v ekonomicky slabých regionech kraje Vysočina </t>
  </si>
  <si>
    <t>231 64</t>
  </si>
  <si>
    <t xml:space="preserve">Podpora regionální a místní infrastruktury v kraji Vysočina </t>
  </si>
  <si>
    <t>231 65</t>
  </si>
  <si>
    <t>Podpora regionálních a místních služeb cestovního ruchu v kraji Vysočina</t>
  </si>
  <si>
    <t>Půjčky lékařům na odbornou přípravu</t>
  </si>
  <si>
    <t>231 66</t>
  </si>
  <si>
    <t>ZK-02-2011-13, př. 1</t>
  </si>
  <si>
    <t>Rozvoj kapacit dalšího profesního vzdělávání - OP RLZ (z rozpočtu kraje na zvl. účet převedeno 85 tis. Kč)</t>
  </si>
  <si>
    <t>231 67</t>
  </si>
  <si>
    <t>Podpora sociální integrace v kraji Vysočina 2004-2006</t>
  </si>
  <si>
    <t>231 68</t>
  </si>
  <si>
    <t xml:space="preserve">ROWANet </t>
  </si>
  <si>
    <t>231 69</t>
  </si>
  <si>
    <t xml:space="preserve">Realizace informační kampaně pro Iniciativu Společenství INTERREG IIIA Česká republika - Rakousko v kraji Vysočina </t>
  </si>
  <si>
    <t>231 70</t>
  </si>
  <si>
    <t xml:space="preserve">ICHNOS </t>
  </si>
  <si>
    <t>231 71</t>
  </si>
  <si>
    <t xml:space="preserve">II/411, II/152, III/15226 Moravské Budějovice - okružní křižovatka </t>
  </si>
  <si>
    <t>231 72</t>
  </si>
  <si>
    <t>Rekonstrukce mostu ev. č. 35114-4 v Přibyslavicích a rekonstrukce silnice III/35114</t>
  </si>
  <si>
    <t>231 74</t>
  </si>
  <si>
    <t xml:space="preserve">Terénní mapování sítě jezdeckých stezek a koňských stanic v kraji Vysočina </t>
  </si>
  <si>
    <t>231 76</t>
  </si>
  <si>
    <t xml:space="preserve">Vzdělávání zadavatele a poskytovatelů v oblasti standardů kvality soc. služeb v rezidenčních službách v kraji Vysočina  - OP RLZ </t>
  </si>
  <si>
    <t>231 77</t>
  </si>
  <si>
    <t xml:space="preserve">Adaptabilní školy - počáteční vzdělávání </t>
  </si>
  <si>
    <t>231 78</t>
  </si>
  <si>
    <t>Adaptabilní školy - další vzdělávání</t>
  </si>
  <si>
    <t>231 79</t>
  </si>
  <si>
    <t xml:space="preserve">Kofinancování individuálních projektů  4.2.2 SROP </t>
  </si>
  <si>
    <t>231 80</t>
  </si>
  <si>
    <t xml:space="preserve">Severojižní propojení kraje Vysočina </t>
  </si>
  <si>
    <t>231 81</t>
  </si>
  <si>
    <t>II/602 Jihlava - Velké Meziříčí, rekonstrukce - nahrazen projekty II/602 Jihlava - Pelhřimov</t>
  </si>
  <si>
    <t>231 83</t>
  </si>
  <si>
    <t>Rekonstrukce mostu ev. č. 152 - 018 v Jaroměřicích</t>
  </si>
  <si>
    <t>231 85</t>
  </si>
  <si>
    <t>Sčítání lidu</t>
  </si>
  <si>
    <t>Disponibilní zdroje FV k  31. 12.  2010</t>
  </si>
  <si>
    <t>Stav na účtu k 31. 12. 2010</t>
  </si>
  <si>
    <t>1) HOSPODAŘENÍ KRAJE VYSOČINA ZA OBDOBÍ 1 - 12/2010</t>
  </si>
  <si>
    <t xml:space="preserve">Zkvalitnění propagace turistického potenciálu kraje Vysočina </t>
  </si>
  <si>
    <t>231 86</t>
  </si>
  <si>
    <t xml:space="preserve">Budování rozvojového partnerství za účelem posílení kapacity při plánování a real. programů v kraji Vysočina II. </t>
  </si>
  <si>
    <t>231 87</t>
  </si>
  <si>
    <t>Administrace GS 3.3 OPRLZ</t>
  </si>
  <si>
    <t>231 88</t>
  </si>
  <si>
    <t>INTERREG IIIA CZ - AT</t>
  </si>
  <si>
    <t>231 91</t>
  </si>
  <si>
    <t>Administrace GS 3.2 SROP</t>
  </si>
  <si>
    <t>Zkvalitnění systému informování turistů v kraji Vysočina</t>
  </si>
  <si>
    <t>Legese</t>
  </si>
  <si>
    <t xml:space="preserve">Maximalizace hodnoty a zlepšení udržitelného lesního hospodářství ve střední a severní Evropě (z rozpočtu kraje převedeno na zvl. účet 300 tis. Kč) - ukončení realizace </t>
  </si>
  <si>
    <t>Vesmír Vysočiny - ukončena realizace</t>
  </si>
  <si>
    <t xml:space="preserve">Vědeckotechnologický park Jihlava - ukončení realizace </t>
  </si>
  <si>
    <t>4)  FINANCOVÁNÍ KRAJE VYSOČINA ZA OBDOBÍ 1 - 12/2010</t>
  </si>
  <si>
    <t>Vědeckotechnologický park Jihlava 2 - ukončení realizace</t>
  </si>
  <si>
    <t>Vítejte na Vysočině</t>
  </si>
  <si>
    <t>Zdravotnické přístroje Nemocnice Havlíčkův Brod (z rozpočtu kraje převedeno na zvl. účet 119 tis. Kč)</t>
  </si>
  <si>
    <t>Územně analytické podklady kraje Vysočina (z rozpočtu kraje převedeno na zvl. účet 250 tis. Kč) - ukončena realizace</t>
  </si>
  <si>
    <t>II/129 Humpolec - most ev. č. 129-011</t>
  </si>
  <si>
    <t>II/409 Počátky - průtah</t>
  </si>
  <si>
    <t>II/360 Jimramov - Horka</t>
  </si>
  <si>
    <t>II/129 Cetoraz - Jiřičky</t>
  </si>
  <si>
    <t xml:space="preserve">II/410 od I/23 - Želetava </t>
  </si>
  <si>
    <t xml:space="preserve">II/151, III/15113 od I/38 - Budeč + Štěpkov - Budkov </t>
  </si>
  <si>
    <t>II/351 od II/602 - Třebíč</t>
  </si>
  <si>
    <t xml:space="preserve">III/03810 Havlíčkův Brod - Přibyslav </t>
  </si>
  <si>
    <t>II/360 Jimramov - Moravec</t>
  </si>
  <si>
    <t xml:space="preserve">II/339 Ledeč nad Sázavou - hranice kraje </t>
  </si>
  <si>
    <t xml:space="preserve">II/348, II/131 Štoky - Petrovice - Větrný Jeníkov </t>
  </si>
  <si>
    <t xml:space="preserve">II/354 Nové Město na Moravě - Svratka </t>
  </si>
  <si>
    <t xml:space="preserve">II/133 Horní Cerekev - křižovatka II/602 </t>
  </si>
  <si>
    <t>II/402 Batelov - Třešť</t>
  </si>
  <si>
    <t>II/639 Horní Cerekev - Kostelec</t>
  </si>
  <si>
    <t>Schválené, ale z důvodu ukončení projektů  nepřevedené fin. prostředky z FSR - zůstávají ve FSR k dalšímu využití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</si>
  <si>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</si>
  <si>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</si>
  <si>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</si>
  <si>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</si>
  <si>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na zvl. účty</t>
  </si>
  <si>
    <t>Převedeno na zvláštní účty z FSR 2005 - 2009</t>
  </si>
  <si>
    <t>Skutečné výdaje za trvání projektu 2005 - 2009</t>
  </si>
  <si>
    <t>Přijatá půjčka ze SFDI 2006 - 2009 skutečnost</t>
  </si>
  <si>
    <t>Vrácení půjčky do SFDI</t>
  </si>
  <si>
    <t>231 75</t>
  </si>
  <si>
    <t>Rekonstrukce silnice II /405 v úseku Jihlava - Třebíč, úsek č. 1 Jihlava - Příseka, km 0,000 - 4,276 - ukončen</t>
  </si>
  <si>
    <t>41117007</t>
  </si>
  <si>
    <t>Schválené, ale z důvodu ukončení projektu nepřevedené finanční prostředky z FSR - zůstávají ve FSR k dalšímu využití</t>
  </si>
  <si>
    <t>231 73</t>
  </si>
  <si>
    <t>Rekonstrukce silnice III/35114 a III/03821 Havlíčkův Brod, Lidická - Havířská, 2. stavba - ukončen</t>
  </si>
  <si>
    <t>231 82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</si>
  <si>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</si>
  <si>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</si>
  <si>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</si>
  <si>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</si>
  <si>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</si>
  <si>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 - ukončen</t>
  </si>
  <si>
    <t>II/602 hr. kraje - Pelhřimov, 1. stavba* - ukončen</t>
  </si>
  <si>
    <t>II/405 Příseka - Brtnice*</t>
  </si>
  <si>
    <t>II/347 Světlá nad Sázavou - D1, 1. stavba*</t>
  </si>
  <si>
    <t>Stav úvěru k 31. 12. 2009</t>
  </si>
  <si>
    <t>Čerpání úvěru leden - březen 2010</t>
  </si>
  <si>
    <t>Splátky úvěru leden - březen 2010</t>
  </si>
  <si>
    <t xml:space="preserve">Ostatní nedaňové příjmy jinde nezařazené </t>
  </si>
  <si>
    <t>Dotace za účelem integrace cizinců na území kraje Vysočina</t>
  </si>
  <si>
    <t xml:space="preserve">CELKEM FINANCOVÁNÍ (+) </t>
  </si>
  <si>
    <t>Daň z příjmů právnických osob za kraje</t>
  </si>
  <si>
    <t>Ostatní příjmy z vlastní činnosti (např.věcná břemena, účast. poplatky)</t>
  </si>
  <si>
    <t xml:space="preserve">Příjmy z prodeje krátkodobého a drobného dlouhodobého majetku </t>
  </si>
  <si>
    <t>Příjmy z fin. vyp. min. let mezi reg. radou a krajem, obcemi a DSO(pol.2227)</t>
  </si>
  <si>
    <t>Ostatní záležitosti vodního hosp. - režijní výdaje</t>
  </si>
  <si>
    <t>Ostatní záležitosti lesního hosp. - režijní výdaje</t>
  </si>
  <si>
    <t>Přímé výdaje na vzdělávání (ÚZ 33353)</t>
  </si>
  <si>
    <t>Transfery soukromým školám (ÚZ 33155)</t>
  </si>
  <si>
    <t>Rozvojový program MŠMT pro děti - cizince 3.zemí</t>
  </si>
  <si>
    <t>EU - peníze školám</t>
  </si>
  <si>
    <t>Půjčka pro Gymnázium A. Hrdličky Humpolec - projekt Nové metody interaktivní výuky</t>
  </si>
  <si>
    <t xml:space="preserve">Nemocnice Jihlava a Havl. Brod - stáže lékařů na klinických odděleních nemocnice </t>
  </si>
  <si>
    <t>Úhrada ztrát na provoz veřejné železniční dopravy a účelová neinvestiční dotace z MD ČR</t>
  </si>
  <si>
    <t>Příspěvek na provoz organizacím v odvětví soc. služeb (z příjmů z prodeje majetku ve správě PO - ÚZ 00055)</t>
  </si>
  <si>
    <t>Dotace obci Tři Studně a pro Městys Strážek na odstranění povodňových škod</t>
  </si>
  <si>
    <t>Další kulturní, společenské a sportovní akce podporované krajem Vysočina vč. Vesnice roku</t>
  </si>
  <si>
    <t>Investiční výdaje - příloha KR 1</t>
  </si>
  <si>
    <t xml:space="preserve">Analýza hospodaření průmyslových podniků v kraji Vysočina, databáze HBI CREDITINFO </t>
  </si>
  <si>
    <t>Financování kanceláře zastoupení kraje Vysočina v Bruselu</t>
  </si>
  <si>
    <t>Dotace Městysu Dolní Cerekev na spolufinancování postsanačního monitoringu</t>
  </si>
  <si>
    <t>Podpora organizátorů mistrovství ČR, Evropy a světa v kraji Vysočina</t>
  </si>
  <si>
    <t>Pořízení movitého investičního majetku ve školách a školských zařízeních - příloha Š3</t>
  </si>
  <si>
    <t>Výstavní činnost v kultuře</t>
  </si>
  <si>
    <t>Vyhodnocení kvality ovzduší průmyslové zóny města Jihlavy</t>
  </si>
  <si>
    <t>*Ochrana druhů stanovišť</t>
  </si>
  <si>
    <t xml:space="preserve">Kapitálové výdaje </t>
  </si>
  <si>
    <t>KAPITÁLOVÉ VÝDAJE D2</t>
  </si>
  <si>
    <t>Domov pro seniory - vybavení objektu bývalé chirurgie Nemocnice Havlíčkův Brod</t>
  </si>
  <si>
    <t>Ostatní záležitosti bezpečnosti - Aktivity kraje proti extremismu</t>
  </si>
  <si>
    <t>Příspěvek HZS kraje Vysočina - na repasi a pořízení požární techniky a zařízení</t>
  </si>
  <si>
    <t>BĚŽNĚ A KAPITÁLOVÉ VÝDAJE BEZ KAPITOLY EVROPSKÉ PROJEKTY</t>
  </si>
  <si>
    <t>KAPITOLA EVROPSKÉ PROJEKTY CELKEM</t>
  </si>
  <si>
    <t>Převody do FSR, splátky kontokorentního úvěru a splátky půjčky SFDI</t>
  </si>
  <si>
    <t>Kongregace milosrdných sester III. řádu Sv. Františka pod ochranou Svaté Rodiny - dotace za účelem převzetí a zajištění dalšího provozování zařízení sociálních služeb domov pro seniory na adrese Velký Újezd 7, Kojatice</t>
  </si>
  <si>
    <t>Vysočina Tourism - půjčka na projekt "Marketing turistické nabídky kraje Vysočina do roku 2013" (7 525 tis. Kč) a na projekt "Prezentace turistické nabídky kraje Vysočina do roku 2013" (5 205 tis. Kč)</t>
  </si>
  <si>
    <t>Dar Moravskoslezskému kraji, Zlínskému kraji a Olomouckému kraji na obnovu území zasaženého povodní v květnu a červnu 2010</t>
  </si>
  <si>
    <t>Převod z rozp. kraje do Fondu Vysočiny na GP Rozvoj podnikatelů</t>
  </si>
  <si>
    <t>Na krytí spoluúčasti kraje na akci Domov pro seniory Velké Meziříčí - novostavba (akce ISPROFIN) zařazenou do přílohy M8 Investice v sociálních věcech</t>
  </si>
  <si>
    <t>Na realizaci projektu Integrovaný systém nakládání s odpady v kraji Vysočina</t>
  </si>
  <si>
    <t>Zvýšení kapitoly Nemovitý majetek, přílohy M7 TZ a vyjmenované opravy v sociálních organizacích ( zařazení nové akce ÚSP Těchobuz - rekonstrukce pokojů se zvláštním režimem)</t>
  </si>
  <si>
    <t xml:space="preserve">Příspěvky na provoz, investiční dotace a půjčky zřizovaným příspěvkovým organizacím kraje </t>
  </si>
  <si>
    <t>Ostatní nakládání s odpady, Plán odpadového hospodářství kraje Vysočina, projekt ISNOV</t>
  </si>
  <si>
    <t>SPŠ Třebíč - na opravu vodovodního potrubí</t>
  </si>
  <si>
    <t>SPŠ stavební Havlíčkův Brod - dotace na opravu kanalizační přípojky</t>
  </si>
  <si>
    <t>Splátka části půjčky od Energetické agentury Vysočiny</t>
  </si>
  <si>
    <t>Český svaz žen o.s. Praha - dotace na podporu projektu konzultačních seminářů a individuálních poraden Českého svazu žen o.s. na území kraje Vysočina v roce 2010</t>
  </si>
  <si>
    <t>Centrum multikulturního vzdělávání Jihlava - dotace na podporu činnosti centra zaměřené na integraci cizinců na území kraje Vysočina v roce 2010</t>
  </si>
  <si>
    <t>Střední průmyslová škola Třebíč - dotace na úhradu nákladů spojených s opravou vodovodního potrubí</t>
  </si>
  <si>
    <t>Na poskytnutí půjčky MUDr. Kubátovi (vzdělávání praktických lékařů)</t>
  </si>
  <si>
    <t>Na dodávku komplexních služeb k výběru dodavatele elektrické energie</t>
  </si>
  <si>
    <t>Na dodávku komplexních služeb k výběru dodavatele zemního plynu</t>
  </si>
  <si>
    <t>DD Senožaty - na úhradu zvýš.mzdových nákladů vč. zákonných odvodů</t>
  </si>
  <si>
    <t>Dotace NNO na podporu projektů v oblasti dobrovolnictví a neformální pomoci osobám závislým na pomoci jiné osoby</t>
  </si>
  <si>
    <t>Na poskytnutí finančního daru panu Seidlovi, Jihlava</t>
  </si>
  <si>
    <t>Na realizaci projektu "pachové ohradníky"</t>
  </si>
  <si>
    <t>Na nákup nového osobního automobilu</t>
  </si>
  <si>
    <t>Kapitálové  výdaje</t>
  </si>
  <si>
    <t>KAPITOLA ŠKOLSTVÍ, MLÁDEŽE A SPORTU</t>
  </si>
  <si>
    <t>§ 4313 - 12.600 tis. 8000 běž. a 2.700 tis. 8000 kap.</t>
  </si>
  <si>
    <t>§ 4311 - 1.400 tis. 8000 bež. a 50.100 tis. 8000 kap.</t>
  </si>
  <si>
    <t>§ 4316 - 3.700 tis.  8000 běž. a 16.400 tis. 8000 kap.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</si>
  <si>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</si>
  <si>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</si>
  <si>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</si>
  <si>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</si>
  <si>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</si>
  <si>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Neinvestiční přijaté transfery z VPS SR (pol.4111)</t>
  </si>
  <si>
    <t>Ostat. neinv. přijaté trans.ze SR - přímé výdaje ve školství (pol.4116)</t>
  </si>
  <si>
    <t>Ostat. neinv. přijaté transfery ze SR (pol.4116)</t>
  </si>
  <si>
    <t>Neinvestiční přijaté transfery</t>
  </si>
  <si>
    <t>Investiční přijaté transfery</t>
  </si>
  <si>
    <t>Příspěvky na podporu krajských a národních postupových přehlídek, Zlatá jeřabina - Kulturní aktivita, cena za nejkrásnější naučnou knihu a výročí oslav Gustava Mahlera</t>
  </si>
  <si>
    <t>Dotace Obci Tři Studně na odstranění povodňových škod po povodni</t>
  </si>
  <si>
    <t>KSÚS Vysočina - zvýš.přísp.na provoz na opravy haváríí úseků silnic</t>
  </si>
  <si>
    <t>Na poskytnutí dotace v souladu se Zásadami ZK pro poskytování fin.příspěvků na hospodaření v lesích v kraji Vysočina</t>
  </si>
  <si>
    <t>Na úhradu odvodu do rozpočtu RR regionu soudržnosti Jihovýchod</t>
  </si>
  <si>
    <t xml:space="preserve">Dotace městysi Strážek na odstranění povodňových škod </t>
  </si>
  <si>
    <t>Dotace na sociální služby z rozpočtu kraje</t>
  </si>
  <si>
    <t>Na poskytnutí dotace městu Třebíč ze ZBÚ - podzemní vody na úhradu opatření provedených k nápravě závadného stavu v k.ú. Vlčatín</t>
  </si>
  <si>
    <t>Třída  1 - DAŇOVÉ PŘÍJMY CELKEM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</si>
  <si>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</si>
  <si>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</si>
  <si>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</si>
  <si>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</si>
  <si>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</si>
  <si>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</si>
  <si>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</si>
  <si>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Cestovné  (tuzemské i zahraniční) 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</si>
  <si>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</si>
  <si>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</si>
  <si>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</si>
  <si>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</si>
  <si>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</si>
  <si>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</si>
  <si>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  </t>
  </si>
  <si>
    <t>v tis. Kč</t>
  </si>
  <si>
    <t>Platba debetních úroků - kontokorent</t>
  </si>
  <si>
    <t>Podpora dobrovolnictví (ÚZ 00512)</t>
  </si>
  <si>
    <t>Mateřská a rodinná centra (ÚZ 00511)</t>
  </si>
  <si>
    <t>Dotace na sociální služby z rozpočtu kraje Vysočina (ÚZ 00053)</t>
  </si>
  <si>
    <t>Ostatní finanční operace (převod na depozitní účet - výplata za 12/2010 apod.)</t>
  </si>
  <si>
    <t>Investujme v sociálních službách</t>
  </si>
  <si>
    <t>Rozvoj podnikatelů 2010 - II.</t>
  </si>
  <si>
    <t>AKCE PODPOROVANÉ KRAJEM CELKEM</t>
  </si>
  <si>
    <t xml:space="preserve">Kulturní, společenské a sportovní akce </t>
  </si>
  <si>
    <t>Dary městům a krajům</t>
  </si>
  <si>
    <t>Ostatní povinné pojistné placené zaměstnavatelem</t>
  </si>
  <si>
    <t>Ostatní povinné pojistné hrazené zaměstnavatelem</t>
  </si>
  <si>
    <t>Dary na obnovu území postiženého povodní</t>
  </si>
  <si>
    <t>DARY MĚSTŮM A KRAJŮM CELKEM</t>
  </si>
  <si>
    <t>Vysočina 21 - Propagace a realizace MA 21 a udržitelného rozvoje v kraji Vysočina</t>
  </si>
  <si>
    <t>ZASTOUPENÍ V BRUSELU CELKEM</t>
  </si>
  <si>
    <t>RRRS JV CELKEM</t>
  </si>
  <si>
    <t>Příspěvek na provoz - příloha Š1 (ÚZ 00000)</t>
  </si>
  <si>
    <t>32133019   32533019</t>
  </si>
  <si>
    <t>Individuální projekt OP VK - Vysočina Education</t>
  </si>
  <si>
    <t>Půjčka pro SPŠS Havl. Brod - projekt Modernizace vzdělávacího obsahu...</t>
  </si>
  <si>
    <t>Půjčka Klastru přesného strojírenství Vysočina - projekt Rozvoj klastru přesného strojírenství...</t>
  </si>
  <si>
    <t>Dotace Třebíč Nuclears baseball &amp; softball - akce Regenerace sportoviště Horka-Domky</t>
  </si>
  <si>
    <t>Dary a dotace obcím na podporu převodu zřizovatelských kompetencí - ÚZ 00304</t>
  </si>
  <si>
    <t>PŘÍSPĚVEK NA PROVOZ CELKEM</t>
  </si>
  <si>
    <t>PŘÍMÉ VÝDAJE NA VZDĚLÁVÁNÍ CELKEM</t>
  </si>
  <si>
    <t>TRANSFERY SOUKR. ŠKOLÁM CELKEM</t>
  </si>
  <si>
    <t>STÁTNÍ ÚČELOVÉ TRANSFERY CELKEM</t>
  </si>
  <si>
    <t>OSTATNÍ ČINNOSTI VE ŠKOLSTVÍ CELKEM</t>
  </si>
  <si>
    <t>DARY A DOTACE OBCÍM CELKEM</t>
  </si>
  <si>
    <t>ZAVEDENÍ OBORU ENERGETIKA CELKEM</t>
  </si>
  <si>
    <t>Prodej majetku ve správě PO</t>
  </si>
  <si>
    <t>PRODEJ MAJETKU VE SPRÁVĚ PO CELKEM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</si>
  <si>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</si>
  <si>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</si>
  <si>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</si>
  <si>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</si>
  <si>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</si>
  <si>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</si>
  <si>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</si>
  <si>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</si>
  <si>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KAPITOLA INFORMATIKA</t>
  </si>
  <si>
    <t>Daň z příjmů FO ze SVČ</t>
  </si>
  <si>
    <t>Daň z příjmů PO</t>
  </si>
  <si>
    <t>sesk. 54</t>
  </si>
  <si>
    <t>Neinvestiční transfery obyvatelstvu</t>
  </si>
  <si>
    <t>3146</t>
  </si>
  <si>
    <t>Konkurzy</t>
  </si>
  <si>
    <t>*Protiradonová opatření</t>
  </si>
  <si>
    <t>*Monitoring k zajišťování radioaktivního zaření</t>
  </si>
  <si>
    <t xml:space="preserve">Zdroje celkem   </t>
  </si>
  <si>
    <t>Převody ze zvláštních účtů ukončených projektů, jednotlivých etap projektů, nebo na základě usnesení orgánů kraje</t>
  </si>
  <si>
    <t>Příjmy z fin. vypořádání min. let mezi krajem a obcemi (pol.2222-3)</t>
  </si>
  <si>
    <t>Centrum Vysočina, o.p.s. - fin.dar na financ.cen v soutěží Mladý web Vysočiny</t>
  </si>
  <si>
    <t>Nemocnice Jihlava - na úhradu osob.nákladů MUDr. Zachové po dobu povinných stáží na klinických odděleních nemocnice</t>
  </si>
  <si>
    <t>Na poskytnutí půjčky MUDr. Zachové (vzdělávání praktických lékařů)</t>
  </si>
  <si>
    <t>Stav na účtu k  31. 12.  2010</t>
  </si>
  <si>
    <t>Nemocnice Jihlava - investiční dotace na úhradu stavebních nákladů souvisejících s instalací lineárního urychlovače a magnetické rezonance</t>
  </si>
  <si>
    <t>Nemocnice Havlíčkův Brod - na úhradu osob.nákladů MUDr. Kubáta po dobu povinných stáží na klinickém oddělení nemocnice</t>
  </si>
  <si>
    <t>Zdroje celkem</t>
  </si>
  <si>
    <t>Střední školy a konzervatoře samostatně zřízené pro žáky se zdravotním postižením</t>
  </si>
  <si>
    <r>
      <t xml:space="preserve">b)  FOND STRATEGICKÝCH REZERV ZA OBDOBÍ 1 - 12/2010   </t>
    </r>
    <r>
      <rPr>
        <b/>
        <i/>
        <sz val="12"/>
        <rFont val="Arial CE"/>
        <family val="0"/>
      </rPr>
      <t>(v Kč)</t>
    </r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</si>
  <si>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</si>
  <si>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</si>
  <si>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</si>
  <si>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</si>
  <si>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</si>
  <si>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Rodinné pasy  - volný čas rodin s dětmi</t>
  </si>
  <si>
    <t>Osobní a věcné výdaje krajského úřadu - příloha KR1</t>
  </si>
  <si>
    <t>Poplatky za odběr podzemních vod</t>
  </si>
  <si>
    <t>Částka v tis.Kč</t>
  </si>
  <si>
    <t>Částka  v tis. Kč</t>
  </si>
  <si>
    <t>Částka v  tis. Kč</t>
  </si>
  <si>
    <t>Bezpečnost silničního provozu</t>
  </si>
  <si>
    <t>8000</t>
  </si>
  <si>
    <t>8001</t>
  </si>
  <si>
    <t>8003</t>
  </si>
  <si>
    <t>8005</t>
  </si>
  <si>
    <t>Nerozpočtované příjmy</t>
  </si>
  <si>
    <t>XXXX</t>
  </si>
  <si>
    <t>z toho 1031</t>
  </si>
  <si>
    <t>Příspěvky na lesní hospodářství</t>
  </si>
  <si>
    <t>z toho 1032</t>
  </si>
  <si>
    <t>Dotace městu Přibyslav  a městysu Nové Veselí na pořízení cisternových automobilových stříkaček</t>
  </si>
  <si>
    <t>Na realizaci elektronického rezervačního systému pro krajské nemocnice</t>
  </si>
  <si>
    <t>Vysočina Tourism - půjčka na projekt "Mezinárodní aktivace turistických trhů v České Republice a Rakousku pro regiony Vysočina, Jižní Morava a Dolní Rakousko - NEWMARKETS"</t>
  </si>
  <si>
    <t>3) HOSPODAŘENÍ KRAJE VYSOČINA ZA OBDOBÍ 1 - 12/2010</t>
  </si>
  <si>
    <t xml:space="preserve">Fin.dar městu Ledeč nad Sázavou  - převod vzdělávací činnosti DDM z kraje na město </t>
  </si>
  <si>
    <t>Dotace poskytovatelům sociálních služeb (hospicové péče)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</si>
  <si>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</si>
  <si>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</si>
  <si>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</si>
  <si>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</si>
  <si>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</si>
  <si>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Ostatní činnosti ve školství</t>
  </si>
  <si>
    <t>Základní umělecké školy - pořízení a opravy učebních pomůcek ZUŠ</t>
  </si>
  <si>
    <t>Zajištění provozu LSPP</t>
  </si>
  <si>
    <t>2212</t>
  </si>
  <si>
    <t>BĚŽNÉ A KAPITÁLOVÉ VÝDAJE CELKEM</t>
  </si>
  <si>
    <t>z toho 3549</t>
  </si>
  <si>
    <t>Dotace obcím a ostatním poskytovatelům sociálních služeb</t>
  </si>
  <si>
    <t>Hustota a specifika</t>
  </si>
  <si>
    <t>Program sociální prevence a prevence kriminality</t>
  </si>
  <si>
    <t>Program protidrogové politiky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</si>
  <si>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</si>
  <si>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</si>
  <si>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</si>
  <si>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</si>
  <si>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</si>
  <si>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CELKEM</t>
  </si>
  <si>
    <t>TRANSFERY CELKEM</t>
  </si>
  <si>
    <t>FINANCOVÁNÍ (-)</t>
  </si>
  <si>
    <t>35XX</t>
  </si>
  <si>
    <t>SALDO ZDROJŮ A VÝDAJŮ</t>
  </si>
  <si>
    <t>Systémová podpora zvyšování kvality vzdělávání ve středních školách - certifikace</t>
  </si>
  <si>
    <t>FINANCOVÁNÍ (+)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</si>
  <si>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</si>
  <si>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</si>
  <si>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</si>
  <si>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Chráněné části přírody (kosení)</t>
  </si>
  <si>
    <t>Úhrada ztrát z poskytování slevy žákovského jízdného (autobusy a dráha )</t>
  </si>
  <si>
    <t>CELKEM FINANCOVÁNÍ KRAJ (+)</t>
  </si>
  <si>
    <t>Dotace městu Třebíč na akci "Regenerace sportoviště Horka-Domky, I.etapa - baseballové hřiště" (změna příjemce dotace - RO 264/2010)</t>
  </si>
  <si>
    <t>Dotace obcím v rámci Programu prevence kriminality kraje Vysočina</t>
  </si>
  <si>
    <t xml:space="preserve">Příspěvek kraje Asociaci krajů </t>
  </si>
  <si>
    <t>Zajištění spolupráce kraje Vysočina s partnerskými zahraničními regiony</t>
  </si>
  <si>
    <t>Běžné a kapitálové výdaje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</si>
  <si>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</si>
  <si>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 xml:space="preserve">Ostatní státní účelové transfery </t>
  </si>
  <si>
    <t>1001</t>
  </si>
  <si>
    <t>1002</t>
  </si>
  <si>
    <t>Kancelář zastoupení v Bruselu - mezinárodní spolupráce</t>
  </si>
  <si>
    <t>Veletrhy investičních příležitostí, konference a semináře GS cestovního ruchu 4.1.2. a 4.2.2.</t>
  </si>
  <si>
    <t>Odstupné</t>
  </si>
  <si>
    <t>Zaplacené sankce</t>
  </si>
  <si>
    <t>Finanční prostředky na poskytování dotací na výročí obcí a měst v kraji Vysočina</t>
  </si>
  <si>
    <t xml:space="preserve">Projekt "Rozvoj sběru použitých elektrozařízení" a projekt "Intenzifikace odděleného sběru a zajištění využití komunálních odpadů včetně jejich obalové složky" </t>
  </si>
  <si>
    <t>Nemocnice Jihlava - na rozvoj v oblasti ICT</t>
  </si>
  <si>
    <t>České dráhy, a.s. Praha , Krajské centrum osobní dopravy Jihlava - dotace na nákup dvou zvedacích plošin pro nástup tělesně postižených do vlaku</t>
  </si>
  <si>
    <t xml:space="preserve">Zapojení vratek dotací z minulých let do rozpočtu kraje </t>
  </si>
  <si>
    <t xml:space="preserve">Zapojení vratky dotace z města Telč do rozpočtu kraje </t>
  </si>
  <si>
    <t>14)  ČERPÁNÍ KAPITOLY REZERVA A ROZVOJ KRAJE ZA OBDOBÍ 1 - 12/2010</t>
  </si>
  <si>
    <t xml:space="preserve">Ostatní finanční operace - DPPO placená krajem </t>
  </si>
  <si>
    <t>Ostatní platby za provedenou práci</t>
  </si>
  <si>
    <t xml:space="preserve">Příspěvky na provoz zřizovaným příspěvkovým organizacím kraje </t>
  </si>
  <si>
    <t>Náhrady mezd v době nemoci</t>
  </si>
  <si>
    <t xml:space="preserve">Školní potřeby pro žáky 1. ročníku základního vzdělávání </t>
  </si>
  <si>
    <t>Neinvestiční výdaje spojené s majetkem kraje - režijní výdaje a pojištění 2. úrovně rizik PO kraje Vysočina</t>
  </si>
  <si>
    <t>Dotace Městu Přibyslav a Městysu Nové Veselí - cisternové stříkačky</t>
  </si>
  <si>
    <t>Dotace Městu Žďár nad Sázavou na projekt "Umění baroka ze sbírek Národní galerie v Praze"</t>
  </si>
  <si>
    <t>PŘÍJMY KAPITOLY EVROPSKÉ PROJEKTY</t>
  </si>
  <si>
    <t>Domovy mládeže</t>
  </si>
  <si>
    <t>Investice do silnic II. a III. tříd příloha D2</t>
  </si>
  <si>
    <t>DOTACE NA SOCIÁLNÍ SLUŽBY CELKEM</t>
  </si>
  <si>
    <t>Technická zhodnocení a opravy ve školství - příloha M1</t>
  </si>
  <si>
    <t>Splátky půjčených prostředků od příspěvkových organizací</t>
  </si>
  <si>
    <t>Investice ve zdravotnictví - příloha M4</t>
  </si>
  <si>
    <t>Investice ve školství - příloha M5</t>
  </si>
  <si>
    <t>Investice v kultuře - příloha M6</t>
  </si>
  <si>
    <t>Přímé náklady na vzdělávání - sportovní gymnázia</t>
  </si>
  <si>
    <t>Soutěže</t>
  </si>
  <si>
    <t>Dotace vlastníkům kulturních památek v kraji Vysočina</t>
  </si>
  <si>
    <t>33122</t>
  </si>
  <si>
    <t>33163</t>
  </si>
  <si>
    <t>Ostatní správa ve zdravotnictví - znalecké komise</t>
  </si>
  <si>
    <t>3XXX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</si>
  <si>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</si>
  <si>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</si>
  <si>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</si>
  <si>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</si>
  <si>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</si>
  <si>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</si>
  <si>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</si>
  <si>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</si>
  <si>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</si>
  <si>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</si>
  <si>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</si>
  <si>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</si>
  <si>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</si>
  <si>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</si>
  <si>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</si>
  <si>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>32133123  32533123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</si>
  <si>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</si>
  <si>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</si>
  <si>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</si>
  <si>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</si>
  <si>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Dotace obcím s památkami UNESCO (Telč, Třebíč, Žďár nad Sázavou)</t>
  </si>
  <si>
    <t>Vysočina Tourism - příspěvek na provoz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</si>
  <si>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</si>
  <si>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</si>
  <si>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</si>
  <si>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</si>
  <si>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</si>
  <si>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</si>
  <si>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</si>
  <si>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</si>
  <si>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</si>
  <si>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Zapojení části disponibilního zůstatku kraje z roku 2009 - závazky</t>
  </si>
  <si>
    <t>Povýšení rozpočtu celkem</t>
  </si>
  <si>
    <t>Povýšení rozpočtu kapitoly Evropské projekty</t>
  </si>
  <si>
    <t>Zapojení zůstatků účtů evropských projektů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</si>
  <si>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</si>
  <si>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</si>
  <si>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</si>
  <si>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</si>
  <si>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</si>
  <si>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</si>
  <si>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</si>
  <si>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</si>
  <si>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</si>
  <si>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</si>
  <si>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</si>
  <si>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</si>
  <si>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</si>
  <si>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</si>
  <si>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 xml:space="preserve">Splátky půjčených prostředků od obecně prospěšných společností apod. </t>
  </si>
  <si>
    <t xml:space="preserve">Dotace Klubu českých turistů na cyklotrasy a pěší trasy, režijní výdaje </t>
  </si>
  <si>
    <t>Financování francouzského lektora</t>
  </si>
  <si>
    <t>Sankční platby přijaté od jiných subjektů (pol.2212)</t>
  </si>
  <si>
    <t>Příjmy z prodeje ostatního hmotného dlouhodobého majetku</t>
  </si>
  <si>
    <t>Neinvestiční přijaté transfery od regionálních rad (pol.4123)</t>
  </si>
  <si>
    <t xml:space="preserve">Neinvestiční transfery přijaté od Evropské unie (pol.4153) </t>
  </si>
  <si>
    <t xml:space="preserve">Přijaté neinvestiční dary </t>
  </si>
  <si>
    <t>FINANCOVÁNÍ KRAJ (+)</t>
  </si>
  <si>
    <t>VÝDAJE KRAJE  CELKEM</t>
  </si>
  <si>
    <t>Školství, mládeže a sportu</t>
  </si>
  <si>
    <t>Kultura</t>
  </si>
  <si>
    <t>Zdravotnictví</t>
  </si>
  <si>
    <t>Převod z FSR (prostředky na spolufinancování projektů v rámci ROP Regionální radě regionu soudržnosti NUTS II Jihovýchod)</t>
  </si>
  <si>
    <t>Vysočina Tourism - půjčky</t>
  </si>
  <si>
    <t>PŘÍSPĚVKOVÉ ORGANIZACE CELKEM</t>
  </si>
  <si>
    <t>Příspěvky na provoz, investiční dotace a půjčky zřizovaným příspěvkovým organizacím kraje</t>
  </si>
  <si>
    <t>Ochrana druhů stanovišť</t>
  </si>
  <si>
    <t>Dotace pro Kongragaci milosrdných sester řádu sv. Františka - převzetí DS Velký Újezd</t>
  </si>
  <si>
    <t>Příprava budoucích osvojitelů, pěstounů a poradních sborů (ÚZ 00056)</t>
  </si>
  <si>
    <t>Ostatní záležitosti sociálních věcí a politiky zaměstnanosti - další výdaje</t>
  </si>
  <si>
    <t xml:space="preserve">Zřizovatelská působnost kraje - Domovy důchodců, ÚSP a Domovy pro seniory </t>
  </si>
  <si>
    <t>Požární ochrana dobrovolná část - příspěvek obcím kraje Vysočina na požární ochranu, účelová dotace z MV ČR</t>
  </si>
  <si>
    <t>Požární ochrana profesionální část - příspěvek HZS kraje Vysočina na repasi a pořízení požární techniky a zařízení</t>
  </si>
  <si>
    <t>Dotace od RRRS JV na projekt Zkvalitnění marketingu turistické nabídky kraje Vysočina</t>
  </si>
  <si>
    <t>Regionální rada regionu soudržnosti Jihovýchod - spolufinancování projektů v rámci ROP</t>
  </si>
  <si>
    <t>Regionální rada regionu soudržnosti Jihovýchod - spolufinancování projektů v rámci ROP (kryto z FSR)</t>
  </si>
  <si>
    <t>Dotace městu Telč na výstavbu parkoviště a opravu chodníků (akce Rekonstrukce a dostavba areálu ZŠ Hradecká)</t>
  </si>
  <si>
    <t xml:space="preserve">Ostatní finanční operace - DPH </t>
  </si>
  <si>
    <t>Životní prostředí</t>
  </si>
  <si>
    <t>Územní plánování</t>
  </si>
  <si>
    <t xml:space="preserve">Doprava 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</si>
  <si>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</si>
  <si>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</si>
  <si>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</si>
  <si>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</si>
  <si>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</si>
  <si>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</si>
  <si>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</si>
  <si>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</si>
  <si>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</si>
  <si>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ZDROJE KRAJE CELKEM včetně financování (+)</t>
  </si>
  <si>
    <t xml:space="preserve"> VÝDAJE KRAJE CELKEM včetně financování (-)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</si>
  <si>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</si>
  <si>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</si>
  <si>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</si>
  <si>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</si>
  <si>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>Projekty romské komunity</t>
  </si>
  <si>
    <t>Dary a dotace obcím z daňových příjmů kraje</t>
  </si>
  <si>
    <t xml:space="preserve">Ostatní činnosti j.n. - Nespecifikovaná rezerva  </t>
  </si>
  <si>
    <t>Na přípravu projektové žádosti projektu "Kvalita 10"</t>
  </si>
  <si>
    <t xml:space="preserve">Ostatní činnosti j.n. - Péče o lidské zdroje a majetek kraje  </t>
  </si>
  <si>
    <t xml:space="preserve">Ostatní činnosti j.n. - Strategické a koncepční materiály kraje  </t>
  </si>
  <si>
    <t>Ostatní výdaje</t>
  </si>
  <si>
    <t>2000</t>
  </si>
  <si>
    <t>3000</t>
  </si>
  <si>
    <t>4000</t>
  </si>
  <si>
    <t>5000</t>
  </si>
  <si>
    <t>19XX</t>
  </si>
  <si>
    <t>6000</t>
  </si>
  <si>
    <t>7000</t>
  </si>
  <si>
    <t>1000</t>
  </si>
  <si>
    <t>1700</t>
  </si>
  <si>
    <t>5100</t>
  </si>
  <si>
    <t>1500</t>
  </si>
  <si>
    <t>1800</t>
  </si>
  <si>
    <t>1400</t>
  </si>
  <si>
    <t>9000</t>
  </si>
  <si>
    <t>1600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</si>
  <si>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</si>
  <si>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</si>
  <si>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</si>
  <si>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</si>
  <si>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</si>
  <si>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33457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</si>
  <si>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</si>
  <si>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</si>
  <si>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</si>
  <si>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</si>
  <si>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</si>
  <si>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</si>
  <si>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</si>
  <si>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 xml:space="preserve">Rozvoj nemocnic </t>
  </si>
  <si>
    <t>7)  ČERPÁNÍ VÝDAJŮ ROZPOČTU KRAJE PODLE KAPITOL ZA OBDOBÍ 1 - 12/2010</t>
  </si>
  <si>
    <t>2) HOSPODAŘENÍ KRAJE VYSOČINA ZA OBDOBÍ 1 - 12/2010</t>
  </si>
  <si>
    <t>Software - společný nákup zdravotnického materiálu</t>
  </si>
  <si>
    <t>Vstupní investice na posádky ZZS (auto, ICT technologie, nábytek, přístroje a vybavení atd.)</t>
  </si>
  <si>
    <t>Personální stabilizace nemocnic, krytí případných vícenákladů s evropskými projekty</t>
  </si>
  <si>
    <t>Na posílení provozu ZZS a rezerva příspěvku na provoz nových stanovišť ZZS</t>
  </si>
  <si>
    <t>3122</t>
  </si>
  <si>
    <t>Transfery na státní příspěvek zřizovatelům zařízení pro děti vyžadující okamžitou pomoc</t>
  </si>
  <si>
    <t>Dotace obcím - na údržbu zeleně v průjezdních úsecích obcí</t>
  </si>
  <si>
    <t>MA 21 a Zdraví 21 v kraji Vysočina (dle Zásad zastupitelstva kraje)</t>
  </si>
  <si>
    <t>Podpora činnosti KOUS Vysočina a členský příspěvek kraje na Národní síť zdravých měst</t>
  </si>
  <si>
    <t xml:space="preserve">Dofinancování projektů NNO v kraji Vysočina, vzdělávání NNO, Seminář grantového schématu 1.1. a další semináře, konference školení, analýzy propagace </t>
  </si>
  <si>
    <t>Divadelní činnost - Horácké divadlo Jihlava</t>
  </si>
  <si>
    <t>Činnost ve zdravotnictví</t>
  </si>
  <si>
    <t>Vratky nevyčerpaných přísp. z grant. programů</t>
  </si>
  <si>
    <t xml:space="preserve">11 a)  FOND VYSOČINY ZA OBDOBÍ 1 - 12/2010    </t>
  </si>
  <si>
    <t>Energetická agentura Vysočiny - půjčka na realizaci projektu ENERGY FUTURE</t>
  </si>
  <si>
    <t>Prezentace kraje, obchodní mise a prezentace v zahraničí, veletrhy investičních příležitostí, tištěné materiály na podporu exportu a investic</t>
  </si>
  <si>
    <t>Školení, anylýzy studie, mzdové náklady a informační kampaně k prostředkům EU v oblasti lidských zdrojů</t>
  </si>
  <si>
    <t>Příspěvek na provoz Vysočina TOURISM, příspěvková organizace kraje Vysočina</t>
  </si>
  <si>
    <t>Dotace obcím dle Zásad zastupitelstva kraje v rámci Programu obnovy venkova Vysočiny</t>
  </si>
  <si>
    <t>103X</t>
  </si>
  <si>
    <t>Pěstební činnost</t>
  </si>
  <si>
    <t>Podpora ostatních produkčních činností</t>
  </si>
  <si>
    <t>Převod  do FSR (plnění z daňových příjmů a kapitol rozpočtu)</t>
  </si>
  <si>
    <t>Ostatní záležitosti lesního hospodářství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</si>
  <si>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</si>
  <si>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</si>
  <si>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</si>
  <si>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</si>
  <si>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</si>
  <si>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</si>
  <si>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33435</t>
  </si>
  <si>
    <t>Bezplatná příprava dětí azylantů, účastníků řízení o azyl (státu EU k začlenění do ZV)</t>
  </si>
  <si>
    <t xml:space="preserve">Asistenti pedagogů pro děti, žáky a studenty se sociálním znevýhodněním </t>
  </si>
  <si>
    <t>9) ČERPÁNÍ VÝDAJŮ NA KAPITOLE ZASTUPITELSTVO ZA OBDOBÍ 1 - 12/2010</t>
  </si>
  <si>
    <t>34070</t>
  </si>
  <si>
    <t>Kulturní aktivity</t>
  </si>
  <si>
    <t xml:space="preserve">Ekologická výchova a osvěta </t>
  </si>
  <si>
    <t>Zimní olympiáda pro děti a mládež ČR</t>
  </si>
  <si>
    <t xml:space="preserve">Podpora reprezentace kraje Vysočina v ČR, Evropy a světa </t>
  </si>
  <si>
    <t>Podpora koordinace výchovy sportovní mládeže</t>
  </si>
  <si>
    <t>Podpora Všesportovního kolegia kraje Vysočina</t>
  </si>
  <si>
    <t>Příjmy z prodeje  zboží (pol.2112)</t>
  </si>
  <si>
    <t xml:space="preserve">Podpora učebních oborů </t>
  </si>
  <si>
    <t>Soutěž "S Vysočinou do Evropy"</t>
  </si>
  <si>
    <t>22XX</t>
  </si>
  <si>
    <t>Realizované kurzové zisky (pol.2143)</t>
  </si>
  <si>
    <t>VÝDAJE CELKEM</t>
  </si>
  <si>
    <t>Ostatní nemocnice</t>
  </si>
  <si>
    <t>v Kč</t>
  </si>
  <si>
    <t>3419</t>
  </si>
  <si>
    <t>3299</t>
  </si>
  <si>
    <t>3421</t>
  </si>
  <si>
    <t>FINANCOVÁNÍ KRAJ (-)</t>
  </si>
  <si>
    <t>Ostatní</t>
  </si>
  <si>
    <t>Zemědělství</t>
  </si>
  <si>
    <t>Druh příjmu</t>
  </si>
  <si>
    <t>Skutečnost</t>
  </si>
  <si>
    <t>3114</t>
  </si>
  <si>
    <t>Správní poplatky</t>
  </si>
  <si>
    <t>Odvody příspěvkových organizací</t>
  </si>
  <si>
    <t>Léky a zdravotnický materiál</t>
  </si>
  <si>
    <t>Orj</t>
  </si>
  <si>
    <t>Paragraf</t>
  </si>
  <si>
    <t>312X</t>
  </si>
  <si>
    <t xml:space="preserve">Vybavení nových a rekonstruovaných kapacit </t>
  </si>
  <si>
    <t>Název</t>
  </si>
  <si>
    <t>8004</t>
  </si>
  <si>
    <t>8006</t>
  </si>
  <si>
    <t>Zůstatek účtu k 31. 12. 2009</t>
  </si>
  <si>
    <t xml:space="preserve">SCHVÁLENÝ   ROZPOČET   ROK   2010    </t>
  </si>
  <si>
    <t>SCHVÁLENÝ   ROZPOČET   ROK   2010</t>
  </si>
  <si>
    <t>Ostatní příjmy z pronájmu majetku</t>
  </si>
  <si>
    <t>Evropské projekty</t>
  </si>
  <si>
    <t>Finanční vypořádání min. let rok 2009</t>
  </si>
  <si>
    <t>Speciální předškolní zařízení</t>
  </si>
  <si>
    <t>Speciální základní školy</t>
  </si>
  <si>
    <t>Gymnázia</t>
  </si>
  <si>
    <t>Střední odborné školy</t>
  </si>
  <si>
    <t>Úroky</t>
  </si>
  <si>
    <t>Dotace obcím</t>
  </si>
  <si>
    <t xml:space="preserve">Zapojení části zůstatku na ZBÚ - podzemní vody k 31. 12. 2009 </t>
  </si>
  <si>
    <t xml:space="preserve">Převod z FSR - dary krajským nemocnicím </t>
  </si>
  <si>
    <t xml:space="preserve">Zapojení zůstatku ZBÚ - podzemní vody k 31.12.2009 </t>
  </si>
  <si>
    <t xml:space="preserve">Přijetí I. tranše úvěru od EIB na akce v rámci Projektu B - regionální infrastruktura kraje Vysočina (kapitola Doprava a kapitola Nemovitý majetek)  </t>
  </si>
  <si>
    <t xml:space="preserve">Přijetí I. tranše úvěru od EIB na akce v rámci Projektu B - regionální infrastruktura kraje Vysočina (Pavilon pro matku a dítě v Nemocnici Třebíč)  </t>
  </si>
  <si>
    <t>Převod z rozpočtu kraje, kapitoly Zdravotnictví na zvláštní účet projektu "Nemocnice Jihlava - PUIP"</t>
  </si>
  <si>
    <t>Převod do Fondu Vysočiny</t>
  </si>
  <si>
    <t>Převod do FSR</t>
  </si>
  <si>
    <t>8) ČERPÁNÍ VÝDAJŮ NA KAPITOLE KRAJSKÝ ÚŘAD ZA OBDOBÍ 1 - 12/2010</t>
  </si>
  <si>
    <t xml:space="preserve">Podpora zemědělství v kraji Vysočina (zemědělské akce dle notifikovaných zásad) </t>
  </si>
  <si>
    <t>Na poskytnutí finančních darů 5 subjektům z kapitoly Zastupitelstvo kraje</t>
  </si>
  <si>
    <t>Na real.zakázky "Dodávky a implementace řešení (systému) pro měření kvality a efektivity poskytované zdravotní péče"</t>
  </si>
  <si>
    <t>Rada seniorů ČR - dotace na činnost Krajské rady seniorů v kraji Vysočina</t>
  </si>
  <si>
    <t>DIAMANT FILM Praha - dotace na výrobu dokumentu Arnošt Lustig - devět životů</t>
  </si>
  <si>
    <t>Na realizaci akčního plánu eHealth pro rok 2010</t>
  </si>
  <si>
    <t>Spolufinancování ve výši 10% nákladů na akce - program 229 310 MZe ČR "Výstavba a obnova infrastruktury vodovodů a kanalizací"</t>
  </si>
  <si>
    <t>Ostatní složky a činnosti integrovaného záchranného systému</t>
  </si>
  <si>
    <t>Platby úroků z úvěru EIB (1. a 2. tranže)</t>
  </si>
  <si>
    <t>Silnice - režijní výdaje, odstraňování reklam, analýzy silniční sítě</t>
  </si>
  <si>
    <t>Dotace obcím a dobrovolným svazkům obcí</t>
  </si>
  <si>
    <t>Dotace na územně plánovací činnost obcí</t>
  </si>
  <si>
    <t xml:space="preserve">Dotace na drobné vodohospodářské ekologické akce </t>
  </si>
  <si>
    <t>8009</t>
  </si>
  <si>
    <t>8008</t>
  </si>
  <si>
    <t>Sídlo kraje rozpis akcí - příloha M9</t>
  </si>
  <si>
    <t>Investice v sociálních věcech - příloha M8</t>
  </si>
  <si>
    <t>8007</t>
  </si>
  <si>
    <t>Technická zhodnocení a opravy v sociálních organizacích - příloha M7</t>
  </si>
  <si>
    <t>Technická zhodnocení a opravy v kultuře - příloha M3</t>
  </si>
  <si>
    <t>Investiční dotace pro ÚSP Nové Syrovice - obnova vozového parku</t>
  </si>
  <si>
    <t xml:space="preserve">Inspekce poskytování sociálních služeb - zabezpečení výkonu inspekcí </t>
  </si>
  <si>
    <t>KAPITOLA EVROPSKÉ PROJEKTY</t>
  </si>
  <si>
    <t>Finanční dar od města Velká Bíteš</t>
  </si>
  <si>
    <t>DOTACE CELKEM</t>
  </si>
  <si>
    <t>Splátka jistiny úvěru od EIB</t>
  </si>
  <si>
    <t>Čerpání SF dle příkazu ředitele č. 26/09 a směrnice o osobních kontech zaměstnanců č. 13/09</t>
  </si>
  <si>
    <t>PŘÍSPĚVKY NA PROVOZ CELKEM</t>
  </si>
  <si>
    <t xml:space="preserve">KAPITOLA OSTATNÍ FINANČNÍ OPERACE </t>
  </si>
  <si>
    <t>Volby do zastupitelstev ÚSC</t>
  </si>
  <si>
    <t>Transfery obecním PO - pověřeným knihovnám zajišťujícím výkon regionálních funkcí v kraji Vysočina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</si>
  <si>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</si>
  <si>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</si>
  <si>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</si>
  <si>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</si>
  <si>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</si>
  <si>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Běžné výdaje</t>
  </si>
  <si>
    <t>Kapitálové výdaje</t>
  </si>
  <si>
    <t>Půjčka pro nemocnice zřízené krajem</t>
  </si>
  <si>
    <t>Prostředky z příkazních smluv u zdravotnických zařízení</t>
  </si>
  <si>
    <t>KAPITOLA KULTURA</t>
  </si>
  <si>
    <t>KAPITOLA ŽIVOTNÍ PROSTŘEDÍ</t>
  </si>
  <si>
    <t>KAPITOLA SOCIÁLNÍ VĚCI</t>
  </si>
  <si>
    <t>KAPITOLA POŽÁRNÍ OCHRANA A IZS</t>
  </si>
  <si>
    <t>KAPITOLA REGIONÁLNÍ ROZVOJ</t>
  </si>
  <si>
    <t>Péče o lidské zdroje a majetek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</si>
  <si>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</si>
  <si>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</si>
  <si>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</si>
  <si>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</si>
  <si>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</si>
  <si>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</si>
  <si>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33017</t>
  </si>
  <si>
    <t>33160</t>
  </si>
  <si>
    <t>Dotace kraje na zajištění provozu Stanice ochrany fauny Pavlov o.p.s. rok 2010</t>
  </si>
  <si>
    <t>Finanční prostředky rok 2010 - spoluúčast kraje Vysočina na projektu "Rekonstrukce Stanice ochrany fauny Pavlov"</t>
  </si>
  <si>
    <t>Finanční prostředky - spoluúčast kraje Vysočina na projektu "Rybník Ficků - obnova objektů rybníka"</t>
  </si>
  <si>
    <t>Investice do mostů příloha D2</t>
  </si>
  <si>
    <t>Zpracování odborných podkladů (správní činnost, návrhy změn, plány území)</t>
  </si>
  <si>
    <t>Zásady územního rozvoje rok 2010, technická pomoc při pořizování územně plánovacích podkladů a plánovací dokumentace</t>
  </si>
  <si>
    <t xml:space="preserve">Územní studie I/38 - II/405, Územní studie zadávané v průběhu kalendářního roku  </t>
  </si>
  <si>
    <t>Výdaje na IT - oddělení správy sítě, správy databází a aplikací, správy GIS (příloha I1)</t>
  </si>
  <si>
    <t>Ostatní režijní výdaje ve zdravotnictví</t>
  </si>
  <si>
    <t>Spoluúčast na centrálních projektech, průzkumy a studie na projekty IOP, ROP jiné EU projekty, projekt IZS, investice do ROWANet a MAN a SomtNet-MAX (příloha I1) a dotace pro nemocnice zřizované krajem na ICT vybavení příspěvkových organizací</t>
  </si>
  <si>
    <t xml:space="preserve">12 a)  FOND STRATEGICKÝCH REZERV ZA OBDOBÍ 1 - 12/2010  </t>
  </si>
  <si>
    <t>Převody vlastním fondům SF - uvolnění zastupitelé (příloha OFO1)</t>
  </si>
  <si>
    <t>Převody vlastním fondům SF - pracovníci zařazení do KrÚ (příloha OFO1)</t>
  </si>
  <si>
    <t>Předškolní zařízení</t>
  </si>
  <si>
    <t>Školní stravování při předškolním a školním stravování</t>
  </si>
  <si>
    <t>Základní školy</t>
  </si>
  <si>
    <t>Schválený rozpočet</t>
  </si>
  <si>
    <t>Upravený rozpočet</t>
  </si>
  <si>
    <t>% z upr.rozpočtu</t>
  </si>
  <si>
    <t>Příjmy z prodeje pozemků</t>
  </si>
  <si>
    <t>Příjmy z prodeje ostatních nemovitostí a jejich částí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</si>
  <si>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</si>
  <si>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</si>
  <si>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</si>
  <si>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</si>
  <si>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</si>
  <si>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</si>
  <si>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 xml:space="preserve"> </t>
  </si>
  <si>
    <t>Opravy silnic a mostů příloha D1</t>
  </si>
  <si>
    <t xml:space="preserve">Koncepce dopravy v kraji Vysočina, Územní studie nového vedení trasy I/37 </t>
  </si>
  <si>
    <t xml:space="preserve">Transfery obcím  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</si>
</sst>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[$-1010409]General"/>
    <numFmt numFmtId="220" formatCode="[$-1010409]###\ ###\ ###\ ###"/>
    <numFmt numFmtId="221" formatCode="#,##0_ ;[Red]\-#,##0\ "/>
  </numFmts>
  <fonts count="7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i/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2"/>
      <color indexed="8"/>
      <name val="Arial CE"/>
      <family val="2"/>
    </font>
    <font>
      <sz val="14"/>
      <name val="Arial CE"/>
      <family val="2"/>
    </font>
    <font>
      <b/>
      <sz val="12"/>
      <name val="Arial"/>
      <family val="2"/>
    </font>
    <font>
      <sz val="13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6"/>
      <name val="Arial CE"/>
      <family val="2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sz val="10.1"/>
      <color indexed="8"/>
      <name val="Arial CE"/>
      <family val="0"/>
    </font>
    <font>
      <sz val="11.5"/>
      <color indexed="8"/>
      <name val="Arial CE"/>
      <family val="0"/>
    </font>
    <font>
      <sz val="10.55"/>
      <color indexed="8"/>
      <name val="Arial CE"/>
      <family val="0"/>
    </font>
    <font>
      <sz val="10"/>
      <color indexed="13"/>
      <name val="Arial CE"/>
      <family val="0"/>
    </font>
    <font>
      <sz val="11"/>
      <name val="Arial CE"/>
      <family val="2"/>
    </font>
    <font>
      <b/>
      <sz val="10"/>
      <color indexed="10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4"/>
      <name val="Arial"/>
      <family val="2"/>
    </font>
    <font>
      <i/>
      <sz val="14"/>
      <name val="Arial CE"/>
      <family val="0"/>
    </font>
    <font>
      <i/>
      <sz val="8"/>
      <name val="Arial CE"/>
      <family val="0"/>
    </font>
    <font>
      <b/>
      <i/>
      <sz val="13.95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16" borderId="2" applyNumberFormat="0" applyAlignment="0" applyProtection="0"/>
    <xf numFmtId="4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17" borderId="0" applyNumberFormat="0" applyBorder="0" applyAlignment="0" applyProtection="0"/>
    <xf numFmtId="0" fontId="7" fillId="0" borderId="0">
      <alignment wrapText="1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7" borderId="8" applyNumberFormat="0" applyAlignment="0" applyProtection="0"/>
    <xf numFmtId="0" fontId="61" fillId="19" borderId="8" applyNumberFormat="0" applyAlignment="0" applyProtection="0"/>
    <xf numFmtId="0" fontId="62" fillId="19" borderId="9" applyNumberFormat="0" applyAlignment="0" applyProtection="0"/>
    <xf numFmtId="0" fontId="6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3" borderId="0" applyNumberFormat="0" applyBorder="0" applyAlignment="0" applyProtection="0"/>
  </cellStyleXfs>
  <cellXfs count="1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9" borderId="10" xfId="0" applyFont="1" applyFill="1" applyBorder="1" applyAlignment="1">
      <alignment/>
    </xf>
    <xf numFmtId="0" fontId="2" fillId="19" borderId="10" xfId="0" applyFont="1" applyFill="1" applyBorder="1" applyAlignment="1">
      <alignment vertical="top"/>
    </xf>
    <xf numFmtId="0" fontId="2" fillId="19" borderId="10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19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19" borderId="10" xfId="0" applyFont="1" applyFill="1" applyBorder="1" applyAlignment="1">
      <alignment horizontal="center" vertical="top" wrapText="1"/>
    </xf>
    <xf numFmtId="3" fontId="2" fillId="19" borderId="1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19" borderId="10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0" xfId="0" applyNumberForma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19" borderId="12" xfId="0" applyFont="1" applyFill="1" applyBorder="1" applyAlignment="1">
      <alignment horizontal="center" vertical="top"/>
    </xf>
    <xf numFmtId="0" fontId="0" fillId="19" borderId="10" xfId="0" applyFill="1" applyBorder="1" applyAlignment="1">
      <alignment horizontal="left" vertical="center" wrapText="1"/>
    </xf>
    <xf numFmtId="0" fontId="0" fillId="19" borderId="10" xfId="0" applyFill="1" applyBorder="1" applyAlignment="1">
      <alignment horizontal="left" vertical="center"/>
    </xf>
    <xf numFmtId="3" fontId="0" fillId="19" borderId="10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19" borderId="10" xfId="0" applyNumberFormat="1" applyFont="1" applyFill="1" applyBorder="1" applyAlignment="1">
      <alignment vertical="center"/>
    </xf>
    <xf numFmtId="0" fontId="2" fillId="19" borderId="10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19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3" fontId="2" fillId="25" borderId="1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2" fillId="25" borderId="1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vertical="top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/>
    </xf>
    <xf numFmtId="3" fontId="0" fillId="25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vertical="top"/>
    </xf>
    <xf numFmtId="3" fontId="0" fillId="0" borderId="13" xfId="0" applyNumberFormat="1" applyFont="1" applyFill="1" applyBorder="1" applyAlignment="1">
      <alignment vertical="top"/>
    </xf>
    <xf numFmtId="3" fontId="0" fillId="0" borderId="10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0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3" fontId="0" fillId="26" borderId="0" xfId="0" applyNumberFormat="1" applyFill="1" applyAlignment="1">
      <alignment/>
    </xf>
    <xf numFmtId="3" fontId="0" fillId="0" borderId="17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8" xfId="0" applyNumberForma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19" borderId="18" xfId="0" applyNumberFormat="1" applyFill="1" applyBorder="1" applyAlignment="1">
      <alignment horizontal="center" vertical="top"/>
    </xf>
    <xf numFmtId="3" fontId="5" fillId="19" borderId="10" xfId="0" applyNumberFormat="1" applyFont="1" applyFill="1" applyBorder="1" applyAlignment="1">
      <alignment/>
    </xf>
    <xf numFmtId="3" fontId="2" fillId="19" borderId="10" xfId="0" applyNumberFormat="1" applyFont="1" applyFill="1" applyBorder="1" applyAlignment="1">
      <alignment vertical="top"/>
    </xf>
    <xf numFmtId="3" fontId="2" fillId="19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0" fillId="0" borderId="19" xfId="0" applyFill="1" applyBorder="1" applyAlignment="1">
      <alignment horizontal="center" vertical="top"/>
    </xf>
    <xf numFmtId="0" fontId="5" fillId="19" borderId="11" xfId="0" applyFont="1" applyFill="1" applyBorder="1" applyAlignment="1">
      <alignment/>
    </xf>
    <xf numFmtId="0" fontId="0" fillId="19" borderId="19" xfId="0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1" fontId="2" fillId="19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19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0" xfId="0" applyNumberFormat="1" applyFont="1" applyFill="1" applyBorder="1" applyAlignment="1">
      <alignment horizontal="center" vertical="top"/>
    </xf>
    <xf numFmtId="1" fontId="2" fillId="19" borderId="10" xfId="0" applyNumberFormat="1" applyFont="1" applyFill="1" applyBorder="1" applyAlignment="1">
      <alignment horizontal="center" vertical="top"/>
    </xf>
    <xf numFmtId="3" fontId="2" fillId="25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9" fillId="0" borderId="0" xfId="0" applyFont="1" applyAlignment="1">
      <alignment/>
    </xf>
    <xf numFmtId="3" fontId="0" fillId="25" borderId="10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5" fillId="0" borderId="13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 wrapText="1"/>
    </xf>
    <xf numFmtId="3" fontId="2" fillId="25" borderId="0" xfId="0" applyNumberFormat="1" applyFont="1" applyFill="1" applyBorder="1" applyAlignment="1">
      <alignment/>
    </xf>
    <xf numFmtId="3" fontId="2" fillId="25" borderId="0" xfId="0" applyNumberFormat="1" applyFont="1" applyFill="1" applyBorder="1" applyAlignment="1">
      <alignment/>
    </xf>
    <xf numFmtId="49" fontId="0" fillId="25" borderId="0" xfId="0" applyNumberFormat="1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3" fontId="5" fillId="25" borderId="0" xfId="0" applyNumberFormat="1" applyFont="1" applyFill="1" applyBorder="1" applyAlignment="1">
      <alignment/>
    </xf>
    <xf numFmtId="1" fontId="2" fillId="25" borderId="0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19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3" fontId="2" fillId="0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top" wrapText="1"/>
    </xf>
    <xf numFmtId="3" fontId="0" fillId="25" borderId="10" xfId="0" applyNumberFormat="1" applyFont="1" applyFill="1" applyBorder="1" applyAlignment="1">
      <alignment vertical="center"/>
    </xf>
    <xf numFmtId="3" fontId="2" fillId="25" borderId="10" xfId="0" applyNumberFormat="1" applyFont="1" applyFill="1" applyBorder="1" applyAlignment="1">
      <alignment/>
    </xf>
    <xf numFmtId="3" fontId="0" fillId="25" borderId="10" xfId="0" applyNumberFormat="1" applyFont="1" applyFill="1" applyBorder="1" applyAlignment="1">
      <alignment horizontal="center" vertical="center"/>
    </xf>
    <xf numFmtId="3" fontId="2" fillId="19" borderId="10" xfId="0" applyNumberFormat="1" applyFont="1" applyFill="1" applyBorder="1" applyAlignment="1">
      <alignment horizontal="right" vertical="center" wrapText="1"/>
    </xf>
    <xf numFmtId="1" fontId="0" fillId="25" borderId="10" xfId="0" applyNumberFormat="1" applyFont="1" applyFill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/>
    </xf>
    <xf numFmtId="3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49" fontId="0" fillId="0" borderId="18" xfId="0" applyNumberFormat="1" applyFill="1" applyBorder="1" applyAlignment="1">
      <alignment horizontal="center" vertical="center"/>
    </xf>
    <xf numFmtId="3" fontId="11" fillId="25" borderId="10" xfId="0" applyNumberFormat="1" applyFont="1" applyFill="1" applyBorder="1" applyAlignment="1">
      <alignment horizontal="right"/>
    </xf>
    <xf numFmtId="3" fontId="2" fillId="25" borderId="10" xfId="0" applyNumberFormat="1" applyFont="1" applyFill="1" applyBorder="1" applyAlignment="1">
      <alignment vertical="top"/>
    </xf>
    <xf numFmtId="3" fontId="21" fillId="25" borderId="10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 horizontal="right" vertical="top"/>
    </xf>
    <xf numFmtId="3" fontId="2" fillId="25" borderId="13" xfId="0" applyNumberFormat="1" applyFont="1" applyFill="1" applyBorder="1" applyAlignment="1">
      <alignment horizontal="right"/>
    </xf>
    <xf numFmtId="3" fontId="2" fillId="25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25" borderId="1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25" borderId="10" xfId="0" applyFont="1" applyFill="1" applyBorder="1" applyAlignment="1">
      <alignment horizontal="center" vertical="top"/>
    </xf>
    <xf numFmtId="3" fontId="0" fillId="25" borderId="10" xfId="0" applyNumberFormat="1" applyFont="1" applyFill="1" applyBorder="1" applyAlignment="1">
      <alignment wrapText="1"/>
    </xf>
    <xf numFmtId="0" fontId="0" fillId="25" borderId="10" xfId="0" applyFont="1" applyFill="1" applyBorder="1" applyAlignment="1">
      <alignment vertical="top"/>
    </xf>
    <xf numFmtId="3" fontId="0" fillId="25" borderId="10" xfId="0" applyNumberFormat="1" applyFill="1" applyBorder="1" applyAlignment="1">
      <alignment horizontal="center"/>
    </xf>
    <xf numFmtId="0" fontId="2" fillId="25" borderId="2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center" wrapText="1"/>
    </xf>
    <xf numFmtId="3" fontId="0" fillId="25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25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25" borderId="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 wrapText="1"/>
    </xf>
    <xf numFmtId="3" fontId="0" fillId="25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25" borderId="10" xfId="0" applyFont="1" applyFill="1" applyBorder="1" applyAlignment="1">
      <alignment vertical="top" wrapText="1"/>
    </xf>
    <xf numFmtId="3" fontId="11" fillId="0" borderId="10" xfId="0" applyNumberFormat="1" applyFont="1" applyFill="1" applyBorder="1" applyAlignment="1">
      <alignment vertical="center" wrapText="1"/>
    </xf>
    <xf numFmtId="3" fontId="5" fillId="25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2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top"/>
    </xf>
    <xf numFmtId="0" fontId="4" fillId="25" borderId="10" xfId="0" applyFont="1" applyFill="1" applyBorder="1" applyAlignment="1">
      <alignment horizontal="center" vertical="top"/>
    </xf>
    <xf numFmtId="0" fontId="4" fillId="25" borderId="10" xfId="0" applyFont="1" applyFill="1" applyBorder="1" applyAlignment="1">
      <alignment vertical="top"/>
    </xf>
    <xf numFmtId="0" fontId="4" fillId="25" borderId="11" xfId="0" applyFont="1" applyFill="1" applyBorder="1" applyAlignment="1">
      <alignment vertical="top"/>
    </xf>
    <xf numFmtId="0" fontId="26" fillId="0" borderId="10" xfId="0" applyFont="1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25" borderId="2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3" fontId="27" fillId="0" borderId="10" xfId="0" applyNumberFormat="1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top" wrapText="1"/>
    </xf>
    <xf numFmtId="3" fontId="4" fillId="25" borderId="10" xfId="0" applyNumberFormat="1" applyFont="1" applyFill="1" applyBorder="1" applyAlignment="1">
      <alignment wrapText="1"/>
    </xf>
    <xf numFmtId="3" fontId="28" fillId="0" borderId="10" xfId="0" applyNumberFormat="1" applyFont="1" applyFill="1" applyBorder="1" applyAlignment="1">
      <alignment vertical="top"/>
    </xf>
    <xf numFmtId="3" fontId="0" fillId="25" borderId="0" xfId="0" applyNumberFormat="1" applyFont="1" applyFill="1" applyBorder="1" applyAlignment="1">
      <alignment vertical="center"/>
    </xf>
    <xf numFmtId="1" fontId="2" fillId="19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vertical="center" wrapText="1"/>
    </xf>
    <xf numFmtId="0" fontId="0" fillId="25" borderId="10" xfId="0" applyFill="1" applyBorder="1" applyAlignment="1">
      <alignment horizontal="center"/>
    </xf>
    <xf numFmtId="49" fontId="0" fillId="25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3" fontId="0" fillId="25" borderId="10" xfId="0" applyNumberFormat="1" applyFont="1" applyFill="1" applyBorder="1" applyAlignment="1">
      <alignment horizontal="right" vertical="center" wrapText="1"/>
    </xf>
    <xf numFmtId="1" fontId="0" fillId="25" borderId="12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3" fontId="2" fillId="25" borderId="10" xfId="0" applyNumberFormat="1" applyFont="1" applyFill="1" applyBorder="1" applyAlignment="1">
      <alignment horizontal="right" vertical="top"/>
    </xf>
    <xf numFmtId="3" fontId="27" fillId="25" borderId="1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3" fontId="11" fillId="25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1" fontId="2" fillId="25" borderId="0" xfId="0" applyNumberFormat="1" applyFont="1" applyFill="1" applyBorder="1" applyAlignment="1">
      <alignment horizontal="center" vertical="center"/>
    </xf>
    <xf numFmtId="3" fontId="2" fillId="25" borderId="10" xfId="0" applyNumberFormat="1" applyFont="1" applyFill="1" applyBorder="1" applyAlignment="1">
      <alignment vertical="top" wrapText="1"/>
    </xf>
    <xf numFmtId="3" fontId="4" fillId="25" borderId="10" xfId="0" applyNumberFormat="1" applyFont="1" applyFill="1" applyBorder="1" applyAlignment="1">
      <alignment horizontal="center" vertical="center"/>
    </xf>
    <xf numFmtId="3" fontId="11" fillId="25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 vertical="top"/>
    </xf>
    <xf numFmtId="49" fontId="2" fillId="0" borderId="20" xfId="0" applyNumberFormat="1" applyFont="1" applyFill="1" applyBorder="1" applyAlignment="1">
      <alignment horizontal="left" vertical="top"/>
    </xf>
    <xf numFmtId="49" fontId="2" fillId="0" borderId="20" xfId="0" applyNumberFormat="1" applyFont="1" applyFill="1" applyBorder="1" applyAlignment="1">
      <alignment horizontal="left" vertical="top"/>
    </xf>
    <xf numFmtId="0" fontId="0" fillId="0" borderId="20" xfId="0" applyBorder="1" applyAlignment="1">
      <alignment horizontal="left"/>
    </xf>
    <xf numFmtId="0" fontId="0" fillId="19" borderId="10" xfId="0" applyFill="1" applyBorder="1" applyAlignment="1">
      <alignment horizontal="center"/>
    </xf>
    <xf numFmtId="0" fontId="0" fillId="19" borderId="10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/>
    </xf>
    <xf numFmtId="3" fontId="2" fillId="0" borderId="20" xfId="0" applyNumberFormat="1" applyFont="1" applyFill="1" applyBorder="1" applyAlignment="1">
      <alignment vertical="center" wrapText="1"/>
    </xf>
    <xf numFmtId="3" fontId="2" fillId="25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/>
    </xf>
    <xf numFmtId="3" fontId="2" fillId="25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25" borderId="0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3" fontId="2" fillId="25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3" fontId="27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29" fillId="0" borderId="0" xfId="0" applyNumberFormat="1" applyFont="1" applyFill="1" applyAlignment="1">
      <alignment/>
    </xf>
    <xf numFmtId="3" fontId="2" fillId="25" borderId="10" xfId="0" applyNumberFormat="1" applyFont="1" applyFill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right"/>
    </xf>
    <xf numFmtId="3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/>
    </xf>
    <xf numFmtId="3" fontId="0" fillId="25" borderId="10" xfId="0" applyNumberFormat="1" applyFill="1" applyBorder="1" applyAlignment="1">
      <alignment horizontal="right"/>
    </xf>
    <xf numFmtId="49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25" borderId="13" xfId="0" applyNumberFormat="1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2" fillId="25" borderId="17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/>
    </xf>
    <xf numFmtId="1" fontId="0" fillId="25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1" fillId="25" borderId="10" xfId="0" applyNumberFormat="1" applyFont="1" applyFill="1" applyBorder="1" applyAlignment="1">
      <alignment horizontal="right"/>
    </xf>
    <xf numFmtId="3" fontId="0" fillId="25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25" borderId="10" xfId="0" applyNumberFormat="1" applyFont="1" applyFill="1" applyBorder="1" applyAlignment="1">
      <alignment wrapText="1"/>
    </xf>
    <xf numFmtId="3" fontId="21" fillId="25" borderId="10" xfId="0" applyNumberFormat="1" applyFont="1" applyFill="1" applyBorder="1" applyAlignment="1">
      <alignment vertical="center" wrapText="1"/>
    </xf>
    <xf numFmtId="1" fontId="0" fillId="25" borderId="12" xfId="0" applyNumberFormat="1" applyFont="1" applyFill="1" applyBorder="1" applyAlignment="1">
      <alignment horizontal="center" vertical="center"/>
    </xf>
    <xf numFmtId="1" fontId="4" fillId="25" borderId="1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5" borderId="19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wrapText="1"/>
    </xf>
    <xf numFmtId="3" fontId="19" fillId="0" borderId="0" xfId="0" applyNumberFormat="1" applyFont="1" applyAlignment="1">
      <alignment/>
    </xf>
    <xf numFmtId="0" fontId="2" fillId="19" borderId="11" xfId="0" applyFont="1" applyFill="1" applyBorder="1" applyAlignment="1">
      <alignment vertical="center" wrapText="1"/>
    </xf>
    <xf numFmtId="49" fontId="0" fillId="19" borderId="18" xfId="0" applyNumberFormat="1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3" fontId="2" fillId="19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2" fillId="19" borderId="23" xfId="0" applyFont="1" applyFill="1" applyBorder="1" applyAlignment="1">
      <alignment horizontal="left" vertical="center"/>
    </xf>
    <xf numFmtId="0" fontId="2" fillId="19" borderId="24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9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3" fontId="0" fillId="0" borderId="15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3" fontId="0" fillId="25" borderId="10" xfId="0" applyNumberFormat="1" applyFill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2" fillId="19" borderId="32" xfId="0" applyFont="1" applyFill="1" applyBorder="1" applyAlignment="1">
      <alignment horizontal="left" vertical="center"/>
    </xf>
    <xf numFmtId="3" fontId="2" fillId="19" borderId="33" xfId="0" applyNumberFormat="1" applyFont="1" applyFill="1" applyBorder="1" applyAlignment="1">
      <alignment horizontal="right" vertical="center" wrapText="1"/>
    </xf>
    <xf numFmtId="3" fontId="2" fillId="19" borderId="34" xfId="0" applyNumberFormat="1" applyFont="1" applyFill="1" applyBorder="1" applyAlignment="1">
      <alignment horizontal="right" vertical="center" wrapText="1"/>
    </xf>
    <xf numFmtId="0" fontId="2" fillId="19" borderId="35" xfId="0" applyFont="1" applyFill="1" applyBorder="1" applyAlignment="1">
      <alignment horizontal="left" vertical="top"/>
    </xf>
    <xf numFmtId="4" fontId="0" fillId="19" borderId="35" xfId="0" applyNumberFormat="1" applyFill="1" applyBorder="1" applyAlignment="1">
      <alignment/>
    </xf>
    <xf numFmtId="0" fontId="0" fillId="19" borderId="36" xfId="0" applyFill="1" applyBorder="1" applyAlignment="1">
      <alignment/>
    </xf>
    <xf numFmtId="0" fontId="0" fillId="0" borderId="37" xfId="0" applyFill="1" applyBorder="1" applyAlignment="1">
      <alignment horizontal="left" vertical="center"/>
    </xf>
    <xf numFmtId="3" fontId="0" fillId="0" borderId="15" xfId="0" applyNumberForma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25" borderId="10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0" fillId="25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22" fillId="19" borderId="32" xfId="0" applyFont="1" applyFill="1" applyBorder="1" applyAlignment="1">
      <alignment vertical="center"/>
    </xf>
    <xf numFmtId="3" fontId="2" fillId="19" borderId="33" xfId="0" applyNumberFormat="1" applyFont="1" applyFill="1" applyBorder="1" applyAlignment="1">
      <alignment vertical="center"/>
    </xf>
    <xf numFmtId="3" fontId="2" fillId="19" borderId="34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30" xfId="0" applyNumberFormat="1" applyBorder="1" applyAlignment="1">
      <alignment horizontal="right"/>
    </xf>
    <xf numFmtId="3" fontId="0" fillId="25" borderId="12" xfId="0" applyNumberFormat="1" applyFill="1" applyBorder="1" applyAlignment="1">
      <alignment horizontal="right" vertical="center"/>
    </xf>
    <xf numFmtId="3" fontId="0" fillId="0" borderId="39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19" borderId="32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6" xfId="0" applyNumberFormat="1" applyBorder="1" applyAlignment="1">
      <alignment/>
    </xf>
    <xf numFmtId="0" fontId="0" fillId="0" borderId="31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4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19" borderId="34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1" fillId="19" borderId="23" xfId="0" applyFont="1" applyFill="1" applyBorder="1" applyAlignment="1">
      <alignment horizontal="left" vertical="center"/>
    </xf>
    <xf numFmtId="0" fontId="1" fillId="19" borderId="3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19" borderId="3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19" borderId="23" xfId="0" applyFont="1" applyFill="1" applyBorder="1" applyAlignment="1">
      <alignment vertical="center"/>
    </xf>
    <xf numFmtId="0" fontId="2" fillId="19" borderId="26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left" vertical="center"/>
    </xf>
    <xf numFmtId="0" fontId="0" fillId="25" borderId="29" xfId="0" applyFont="1" applyFill="1" applyBorder="1" applyAlignment="1">
      <alignment wrapText="1"/>
    </xf>
    <xf numFmtId="3" fontId="0" fillId="0" borderId="30" xfId="0" applyNumberFormat="1" applyFont="1" applyFill="1" applyBorder="1" applyAlignment="1">
      <alignment horizontal="center" vertical="center"/>
    </xf>
    <xf numFmtId="0" fontId="2" fillId="19" borderId="42" xfId="0" applyFont="1" applyFill="1" applyBorder="1" applyAlignment="1">
      <alignment/>
    </xf>
    <xf numFmtId="3" fontId="2" fillId="19" borderId="40" xfId="0" applyNumberFormat="1" applyFont="1" applyFill="1" applyBorder="1" applyAlignment="1">
      <alignment/>
    </xf>
    <xf numFmtId="3" fontId="2" fillId="19" borderId="41" xfId="0" applyNumberFormat="1" applyFont="1" applyFill="1" applyBorder="1" applyAlignment="1">
      <alignment horizontal="center"/>
    </xf>
    <xf numFmtId="0" fontId="2" fillId="19" borderId="23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1" fontId="2" fillId="19" borderId="41" xfId="0" applyNumberFormat="1" applyFont="1" applyFill="1" applyBorder="1" applyAlignment="1">
      <alignment horizontal="center"/>
    </xf>
    <xf numFmtId="3" fontId="29" fillId="0" borderId="0" xfId="0" applyNumberFormat="1" applyFont="1" applyFill="1" applyAlignment="1">
      <alignment/>
    </xf>
    <xf numFmtId="3" fontId="0" fillId="0" borderId="28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49" fontId="0" fillId="25" borderId="18" xfId="0" applyNumberFormat="1" applyFill="1" applyBorder="1" applyAlignment="1">
      <alignment horizontal="center" vertical="top"/>
    </xf>
    <xf numFmtId="0" fontId="0" fillId="25" borderId="19" xfId="0" applyFill="1" applyBorder="1" applyAlignment="1">
      <alignment horizontal="center" vertical="top"/>
    </xf>
    <xf numFmtId="0" fontId="5" fillId="25" borderId="11" xfId="0" applyFont="1" applyFill="1" applyBorder="1" applyAlignment="1">
      <alignment/>
    </xf>
    <xf numFmtId="4" fontId="0" fillId="25" borderId="0" xfId="0" applyNumberFormat="1" applyFill="1" applyAlignment="1">
      <alignment/>
    </xf>
    <xf numFmtId="3" fontId="0" fillId="25" borderId="15" xfId="0" applyNumberFormat="1" applyFill="1" applyBorder="1" applyAlignment="1">
      <alignment horizontal="right" vertical="center"/>
    </xf>
    <xf numFmtId="3" fontId="0" fillId="25" borderId="22" xfId="0" applyNumberFormat="1" applyFill="1" applyBorder="1" applyAlignment="1">
      <alignment horizontal="right" vertical="center"/>
    </xf>
    <xf numFmtId="3" fontId="0" fillId="25" borderId="18" xfId="0" applyNumberForma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/>
    </xf>
    <xf numFmtId="0" fontId="34" fillId="19" borderId="23" xfId="0" applyFont="1" applyFill="1" applyBorder="1" applyAlignment="1">
      <alignment horizontal="center" vertical="center" wrapText="1"/>
    </xf>
    <xf numFmtId="0" fontId="34" fillId="19" borderId="25" xfId="0" applyFont="1" applyFill="1" applyBorder="1" applyAlignment="1">
      <alignment horizontal="center" vertical="center"/>
    </xf>
    <xf numFmtId="3" fontId="34" fillId="19" borderId="25" xfId="0" applyNumberFormat="1" applyFont="1" applyFill="1" applyBorder="1" applyAlignment="1">
      <alignment horizontal="center" vertical="center" wrapText="1"/>
    </xf>
    <xf numFmtId="3" fontId="34" fillId="19" borderId="26" xfId="0" applyNumberFormat="1" applyFont="1" applyFill="1" applyBorder="1" applyAlignment="1">
      <alignment horizontal="center" vertical="center" wrapText="1"/>
    </xf>
    <xf numFmtId="3" fontId="34" fillId="0" borderId="3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3" fontId="33" fillId="0" borderId="40" xfId="0" applyNumberFormat="1" applyFont="1" applyFill="1" applyBorder="1" applyAlignment="1">
      <alignment horizontal="right"/>
    </xf>
    <xf numFmtId="3" fontId="33" fillId="0" borderId="41" xfId="0" applyNumberFormat="1" applyFont="1" applyFill="1" applyBorder="1" applyAlignment="1">
      <alignment horizontal="right"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3" fontId="34" fillId="0" borderId="0" xfId="0" applyNumberFormat="1" applyFont="1" applyBorder="1" applyAlignment="1">
      <alignment/>
    </xf>
    <xf numFmtId="0" fontId="5" fillId="0" borderId="29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3" fontId="3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33" fillId="0" borderId="18" xfId="0" applyNumberFormat="1" applyFont="1" applyBorder="1" applyAlignment="1">
      <alignment wrapText="1"/>
    </xf>
    <xf numFmtId="3" fontId="33" fillId="0" borderId="30" xfId="0" applyNumberFormat="1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18" xfId="0" applyFont="1" applyBorder="1" applyAlignment="1">
      <alignment/>
    </xf>
    <xf numFmtId="0" fontId="34" fillId="0" borderId="18" xfId="0" applyFont="1" applyBorder="1" applyAlignment="1">
      <alignment horizontal="left"/>
    </xf>
    <xf numFmtId="3" fontId="34" fillId="0" borderId="18" xfId="0" applyNumberFormat="1" applyFont="1" applyBorder="1" applyAlignment="1">
      <alignment/>
    </xf>
    <xf numFmtId="3" fontId="33" fillId="0" borderId="18" xfId="0" applyNumberFormat="1" applyFont="1" applyBorder="1" applyAlignment="1">
      <alignment/>
    </xf>
    <xf numFmtId="3" fontId="34" fillId="0" borderId="40" xfId="0" applyNumberFormat="1" applyFont="1" applyBorder="1" applyAlignment="1">
      <alignment/>
    </xf>
    <xf numFmtId="3" fontId="34" fillId="0" borderId="43" xfId="0" applyNumberFormat="1" applyFont="1" applyBorder="1" applyAlignment="1">
      <alignment/>
    </xf>
    <xf numFmtId="3" fontId="34" fillId="0" borderId="41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Alignment="1">
      <alignment horizontal="left" vertical="center" indent="1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left" vertical="center" indent="1"/>
    </xf>
    <xf numFmtId="0" fontId="37" fillId="19" borderId="10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38" fillId="19" borderId="11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3" fontId="2" fillId="19" borderId="10" xfId="0" applyNumberFormat="1" applyFont="1" applyFill="1" applyBorder="1" applyAlignment="1">
      <alignment horizontal="right"/>
    </xf>
    <xf numFmtId="0" fontId="3" fillId="25" borderId="0" xfId="0" applyFont="1" applyFill="1" applyBorder="1" applyAlignment="1">
      <alignment horizontal="left" vertical="center" wrapText="1" indent="1"/>
    </xf>
    <xf numFmtId="0" fontId="30" fillId="25" borderId="0" xfId="0" applyFont="1" applyFill="1" applyBorder="1" applyAlignment="1">
      <alignment horizontal="left" vertical="center" wrapText="1" indent="1"/>
    </xf>
    <xf numFmtId="0" fontId="38" fillId="19" borderId="18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left" vertical="center" wrapText="1" indent="1"/>
    </xf>
    <xf numFmtId="3" fontId="24" fillId="25" borderId="26" xfId="0" applyNumberFormat="1" applyFont="1" applyFill="1" applyBorder="1" applyAlignment="1">
      <alignment horizontal="right" vertical="center" wrapText="1"/>
    </xf>
    <xf numFmtId="3" fontId="24" fillId="25" borderId="30" xfId="0" applyNumberFormat="1" applyFont="1" applyFill="1" applyBorder="1" applyAlignment="1">
      <alignment horizontal="right" vertical="center" wrapText="1"/>
    </xf>
    <xf numFmtId="3" fontId="20" fillId="25" borderId="1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2" fillId="25" borderId="0" xfId="0" applyNumberFormat="1" applyFont="1" applyFill="1" applyBorder="1" applyAlignment="1">
      <alignment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Alignment="1">
      <alignment wrapText="1"/>
    </xf>
    <xf numFmtId="49" fontId="2" fillId="0" borderId="18" xfId="0" applyNumberFormat="1" applyFont="1" applyFill="1" applyBorder="1" applyAlignment="1">
      <alignment horizontal="right" vertical="top"/>
    </xf>
    <xf numFmtId="49" fontId="2" fillId="0" borderId="19" xfId="0" applyNumberFormat="1" applyFont="1" applyFill="1" applyBorder="1" applyAlignment="1">
      <alignment horizontal="right" vertical="top"/>
    </xf>
    <xf numFmtId="0" fontId="0" fillId="25" borderId="19" xfId="0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3" fontId="5" fillId="19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8" xfId="0" applyFill="1" applyBorder="1" applyAlignment="1">
      <alignment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" fillId="25" borderId="41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 horizontal="center" wrapText="1"/>
    </xf>
    <xf numFmtId="0" fontId="2" fillId="19" borderId="12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0" fillId="19" borderId="1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2" fillId="19" borderId="33" xfId="0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right"/>
    </xf>
    <xf numFmtId="0" fontId="22" fillId="27" borderId="32" xfId="0" applyFont="1" applyFill="1" applyBorder="1" applyAlignment="1">
      <alignment horizontal="left" vertical="center"/>
    </xf>
    <xf numFmtId="3" fontId="2" fillId="27" borderId="33" xfId="0" applyNumberFormat="1" applyFont="1" applyFill="1" applyBorder="1" applyAlignment="1">
      <alignment horizontal="right" vertical="center"/>
    </xf>
    <xf numFmtId="3" fontId="2" fillId="27" borderId="34" xfId="0" applyNumberFormat="1" applyFont="1" applyFill="1" applyBorder="1" applyAlignment="1">
      <alignment horizontal="right" vertical="center"/>
    </xf>
    <xf numFmtId="0" fontId="2" fillId="27" borderId="32" xfId="0" applyFont="1" applyFill="1" applyBorder="1" applyAlignment="1">
      <alignment vertical="center"/>
    </xf>
    <xf numFmtId="3" fontId="2" fillId="27" borderId="33" xfId="0" applyNumberFormat="1" applyFont="1" applyFill="1" applyBorder="1" applyAlignment="1">
      <alignment vertical="center"/>
    </xf>
    <xf numFmtId="3" fontId="2" fillId="27" borderId="33" xfId="0" applyNumberFormat="1" applyFont="1" applyFill="1" applyBorder="1" applyAlignment="1">
      <alignment horizontal="right" vertical="center"/>
    </xf>
    <xf numFmtId="0" fontId="22" fillId="27" borderId="32" xfId="0" applyFont="1" applyFill="1" applyBorder="1" applyAlignment="1">
      <alignment vertical="center"/>
    </xf>
    <xf numFmtId="3" fontId="2" fillId="27" borderId="33" xfId="0" applyNumberFormat="1" applyFont="1" applyFill="1" applyBorder="1" applyAlignment="1">
      <alignment vertical="center"/>
    </xf>
    <xf numFmtId="3" fontId="2" fillId="27" borderId="44" xfId="0" applyNumberFormat="1" applyFont="1" applyFill="1" applyBorder="1" applyAlignment="1">
      <alignment vertical="center"/>
    </xf>
    <xf numFmtId="3" fontId="2" fillId="27" borderId="34" xfId="0" applyNumberFormat="1" applyFont="1" applyFill="1" applyBorder="1" applyAlignment="1">
      <alignment/>
    </xf>
    <xf numFmtId="0" fontId="2" fillId="27" borderId="32" xfId="0" applyFont="1" applyFill="1" applyBorder="1" applyAlignment="1">
      <alignment vertical="center"/>
    </xf>
    <xf numFmtId="3" fontId="0" fillId="27" borderId="34" xfId="0" applyNumberFormat="1" applyFill="1" applyBorder="1" applyAlignment="1">
      <alignment horizontal="right"/>
    </xf>
    <xf numFmtId="0" fontId="6" fillId="0" borderId="31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31" xfId="0" applyFont="1" applyFill="1" applyBorder="1" applyAlignment="1">
      <alignment wrapText="1"/>
    </xf>
    <xf numFmtId="0" fontId="2" fillId="25" borderId="11" xfId="0" applyFont="1" applyFill="1" applyBorder="1" applyAlignment="1">
      <alignment horizontal="left" vertical="center"/>
    </xf>
    <xf numFmtId="3" fontId="2" fillId="19" borderId="10" xfId="0" applyNumberFormat="1" applyFont="1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top"/>
    </xf>
    <xf numFmtId="3" fontId="19" fillId="0" borderId="0" xfId="0" applyNumberFormat="1" applyFont="1" applyFill="1" applyAlignment="1">
      <alignment/>
    </xf>
    <xf numFmtId="3" fontId="0" fillId="0" borderId="3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2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22" xfId="0" applyFont="1" applyFill="1" applyBorder="1" applyAlignment="1">
      <alignment/>
    </xf>
    <xf numFmtId="0" fontId="12" fillId="0" borderId="0" xfId="0" applyFont="1" applyFill="1" applyAlignment="1">
      <alignment/>
    </xf>
    <xf numFmtId="3" fontId="21" fillId="19" borderId="10" xfId="0" applyNumberFormat="1" applyFont="1" applyFill="1" applyBorder="1" applyAlignment="1">
      <alignment/>
    </xf>
    <xf numFmtId="3" fontId="0" fillId="19" borderId="10" xfId="0" applyNumberFormat="1" applyFill="1" applyBorder="1" applyAlignment="1">
      <alignment horizontal="center"/>
    </xf>
    <xf numFmtId="0" fontId="2" fillId="25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/>
    </xf>
    <xf numFmtId="3" fontId="11" fillId="25" borderId="11" xfId="0" applyNumberFormat="1" applyFont="1" applyFill="1" applyBorder="1" applyAlignment="1">
      <alignment vertical="center" wrapText="1"/>
    </xf>
    <xf numFmtId="3" fontId="0" fillId="25" borderId="14" xfId="0" applyNumberFormat="1" applyFill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3" fontId="21" fillId="25" borderId="11" xfId="0" applyNumberFormat="1" applyFont="1" applyFill="1" applyBorder="1" applyAlignment="1">
      <alignment vertical="center" wrapText="1"/>
    </xf>
    <xf numFmtId="3" fontId="2" fillId="19" borderId="1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vertical="top"/>
    </xf>
    <xf numFmtId="0" fontId="2" fillId="0" borderId="20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3" fontId="2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 horizontal="left"/>
    </xf>
    <xf numFmtId="3" fontId="2" fillId="19" borderId="10" xfId="0" applyNumberFormat="1" applyFont="1" applyFill="1" applyBorder="1" applyAlignment="1">
      <alignment horizontal="center" vertical="center" wrapText="1"/>
    </xf>
    <xf numFmtId="221" fontId="1" fillId="0" borderId="0" xfId="0" applyNumberFormat="1" applyFont="1" applyFill="1" applyAlignment="1">
      <alignment horizontal="right"/>
    </xf>
    <xf numFmtId="3" fontId="2" fillId="19" borderId="40" xfId="0" applyNumberFormat="1" applyFont="1" applyFill="1" applyBorder="1" applyAlignment="1">
      <alignment horizontal="center"/>
    </xf>
    <xf numFmtId="0" fontId="2" fillId="27" borderId="32" xfId="0" applyFont="1" applyFill="1" applyBorder="1" applyAlignment="1">
      <alignment horizontal="left" vertical="center"/>
    </xf>
    <xf numFmtId="3" fontId="2" fillId="27" borderId="34" xfId="0" applyNumberFormat="1" applyFont="1" applyFill="1" applyBorder="1" applyAlignment="1">
      <alignment horizontal="right" vertical="center"/>
    </xf>
    <xf numFmtId="3" fontId="2" fillId="27" borderId="44" xfId="0" applyNumberFormat="1" applyFont="1" applyFill="1" applyBorder="1" applyAlignment="1">
      <alignment vertical="center"/>
    </xf>
    <xf numFmtId="1" fontId="2" fillId="27" borderId="34" xfId="0" applyNumberFormat="1" applyFont="1" applyFill="1" applyBorder="1" applyAlignment="1">
      <alignment/>
    </xf>
    <xf numFmtId="3" fontId="2" fillId="27" borderId="34" xfId="0" applyNumberFormat="1" applyFont="1" applyFill="1" applyBorder="1" applyAlignment="1">
      <alignment vertical="center"/>
    </xf>
    <xf numFmtId="1" fontId="2" fillId="27" borderId="34" xfId="0" applyNumberFormat="1" applyFont="1" applyFill="1" applyBorder="1" applyAlignment="1">
      <alignment vertical="center"/>
    </xf>
    <xf numFmtId="0" fontId="2" fillId="27" borderId="32" xfId="0" applyFont="1" applyFill="1" applyBorder="1" applyAlignment="1">
      <alignment horizontal="left" vertical="center"/>
    </xf>
    <xf numFmtId="3" fontId="2" fillId="27" borderId="44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2" fillId="0" borderId="19" xfId="0" applyFont="1" applyBorder="1" applyAlignment="1">
      <alignment horizontal="left" vertical="center" wrapText="1"/>
    </xf>
    <xf numFmtId="3" fontId="21" fillId="25" borderId="19" xfId="0" applyNumberFormat="1" applyFont="1" applyFill="1" applyBorder="1" applyAlignment="1">
      <alignment vertical="center" wrapText="1"/>
    </xf>
    <xf numFmtId="3" fontId="21" fillId="25" borderId="19" xfId="0" applyNumberFormat="1" applyFont="1" applyFill="1" applyBorder="1" applyAlignment="1">
      <alignment horizontal="right" vertical="center" wrapText="1"/>
    </xf>
    <xf numFmtId="3" fontId="2" fillId="25" borderId="19" xfId="0" applyNumberFormat="1" applyFont="1" applyFill="1" applyBorder="1" applyAlignment="1">
      <alignment horizontal="right" vertical="center"/>
    </xf>
    <xf numFmtId="3" fontId="2" fillId="25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0" fillId="19" borderId="45" xfId="47" applyFill="1" applyBorder="1">
      <alignment horizontal="center" vertical="top" wrapText="1"/>
      <protection/>
    </xf>
    <xf numFmtId="0" fontId="44" fillId="0" borderId="46" xfId="47" applyFill="1" applyBorder="1">
      <alignment horizontal="center" vertical="top" wrapText="1"/>
      <protection/>
    </xf>
    <xf numFmtId="0" fontId="40" fillId="0" borderId="0" xfId="47" applyFill="1" applyBorder="1">
      <alignment vertical="top" wrapText="1"/>
      <protection/>
    </xf>
    <xf numFmtId="0" fontId="7" fillId="0" borderId="0" xfId="47">
      <alignment wrapText="1"/>
      <protection/>
    </xf>
    <xf numFmtId="0" fontId="40" fillId="0" borderId="0" xfId="47" applyFill="1" applyBorder="1">
      <alignment vertical="top" wrapText="1"/>
      <protection/>
    </xf>
    <xf numFmtId="0" fontId="40" fillId="0" borderId="0" xfId="47" applyFill="1">
      <alignment vertical="top" wrapText="1"/>
      <protection/>
    </xf>
    <xf numFmtId="0" fontId="40" fillId="0" borderId="0" xfId="47" applyFill="1" applyBorder="1">
      <alignment vertical="top" wrapText="1"/>
      <protection/>
    </xf>
    <xf numFmtId="0" fontId="40" fillId="19" borderId="45" xfId="47" applyFill="1" applyBorder="1">
      <alignment vertical="top" wrapText="1"/>
      <protection/>
    </xf>
    <xf numFmtId="0" fontId="40" fillId="0" borderId="47" xfId="47" applyFill="1" applyBorder="1">
      <alignment vertical="top" wrapText="1"/>
      <protection/>
    </xf>
    <xf numFmtId="0" fontId="28" fillId="0" borderId="48" xfId="47" applyFill="1" applyBorder="1">
      <alignment vertical="top" wrapText="1"/>
      <protection/>
    </xf>
    <xf numFmtId="207" fontId="40" fillId="0" borderId="45" xfId="47" applyFill="1" applyBorder="1">
      <alignment horizontal="right" vertical="top" wrapText="1"/>
      <protection/>
    </xf>
    <xf numFmtId="0" fontId="40" fillId="0" borderId="49" xfId="47" applyFill="1" applyBorder="1">
      <alignment vertical="top" wrapText="1"/>
      <protection/>
    </xf>
    <xf numFmtId="0" fontId="43" fillId="0" borderId="45" xfId="47" applyFill="1" applyBorder="1">
      <alignment vertical="top" wrapText="1"/>
      <protection/>
    </xf>
    <xf numFmtId="207" fontId="43" fillId="0" borderId="45" xfId="47" applyFill="1" applyBorder="1">
      <alignment horizontal="right" vertical="top" wrapText="1"/>
      <protection/>
    </xf>
    <xf numFmtId="0" fontId="40" fillId="0" borderId="50" xfId="47" applyFill="1" applyBorder="1">
      <alignment vertical="top" wrapText="1"/>
      <protection/>
    </xf>
    <xf numFmtId="207" fontId="40" fillId="0" borderId="51" xfId="47" applyFill="1" applyBorder="1">
      <alignment horizontal="right" vertical="top" wrapText="1"/>
      <protection/>
    </xf>
    <xf numFmtId="0" fontId="43" fillId="0" borderId="46" xfId="47" applyFill="1" applyBorder="1">
      <alignment horizontal="left" vertical="top" wrapText="1"/>
      <protection/>
    </xf>
    <xf numFmtId="0" fontId="40" fillId="19" borderId="45" xfId="47" applyFill="1" applyBorder="1">
      <alignment horizontal="left" vertical="top" wrapText="1"/>
      <protection/>
    </xf>
    <xf numFmtId="0" fontId="45" fillId="0" borderId="52" xfId="47" applyFill="1" applyBorder="1">
      <alignment vertical="top" wrapText="1"/>
      <protection/>
    </xf>
    <xf numFmtId="0" fontId="40" fillId="0" borderId="0" xfId="47" applyFill="1" applyBorder="1">
      <alignment vertical="top" wrapText="1"/>
      <protection/>
    </xf>
    <xf numFmtId="0" fontId="0" fillId="0" borderId="15" xfId="0" applyFon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center" vertical="top"/>
    </xf>
    <xf numFmtId="3" fontId="0" fillId="0" borderId="15" xfId="0" applyNumberFormat="1" applyFont="1" applyFill="1" applyBorder="1" applyAlignment="1">
      <alignment vertical="center" wrapText="1"/>
    </xf>
    <xf numFmtId="3" fontId="0" fillId="25" borderId="15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justify" wrapText="1"/>
    </xf>
    <xf numFmtId="165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33" fillId="0" borderId="0" xfId="0" applyFont="1" applyAlignment="1">
      <alignment horizontal="left"/>
    </xf>
    <xf numFmtId="4" fontId="33" fillId="0" borderId="0" xfId="0" applyNumberFormat="1" applyFont="1" applyAlignment="1">
      <alignment horizontal="right"/>
    </xf>
    <xf numFmtId="0" fontId="34" fillId="0" borderId="0" xfId="0" applyFont="1" applyAlignment="1">
      <alignment horizontal="left"/>
    </xf>
    <xf numFmtId="3" fontId="33" fillId="0" borderId="0" xfId="0" applyNumberFormat="1" applyFont="1" applyAlignment="1">
      <alignment horizontal="right"/>
    </xf>
    <xf numFmtId="3" fontId="2" fillId="27" borderId="10" xfId="0" applyNumberFormat="1" applyFont="1" applyFill="1" applyBorder="1" applyAlignment="1">
      <alignment vertical="center"/>
    </xf>
    <xf numFmtId="0" fontId="2" fillId="19" borderId="15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27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27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19" borderId="12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11" fillId="0" borderId="18" xfId="0" applyFont="1" applyFill="1" applyBorder="1" applyAlignment="1">
      <alignment horizontal="left" wrapText="1"/>
    </xf>
    <xf numFmtId="3" fontId="0" fillId="0" borderId="10" xfId="0" applyNumberFormat="1" applyBorder="1" applyAlignment="1">
      <alignment horizontal="center" vertical="center"/>
    </xf>
    <xf numFmtId="0" fontId="68" fillId="0" borderId="0" xfId="0" applyFont="1" applyAlignment="1">
      <alignment/>
    </xf>
    <xf numFmtId="0" fontId="36" fillId="0" borderId="0" xfId="0" applyFont="1" applyAlignment="1">
      <alignment horizontal="left"/>
    </xf>
    <xf numFmtId="0" fontId="22" fillId="0" borderId="0" xfId="0" applyFont="1" applyAlignment="1">
      <alignment/>
    </xf>
    <xf numFmtId="3" fontId="69" fillId="0" borderId="0" xfId="0" applyNumberFormat="1" applyFont="1" applyAlignment="1">
      <alignment/>
    </xf>
    <xf numFmtId="0" fontId="69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69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 wrapText="1"/>
    </xf>
    <xf numFmtId="0" fontId="6" fillId="19" borderId="10" xfId="0" applyFont="1" applyFill="1" applyBorder="1" applyAlignment="1">
      <alignment horizontal="center" wrapText="1"/>
    </xf>
    <xf numFmtId="192" fontId="0" fillId="25" borderId="10" xfId="0" applyNumberFormat="1" applyFill="1" applyBorder="1" applyAlignment="1">
      <alignment/>
    </xf>
    <xf numFmtId="192" fontId="0" fillId="25" borderId="10" xfId="0" applyNumberFormat="1" applyFont="1" applyFill="1" applyBorder="1" applyAlignment="1">
      <alignment/>
    </xf>
    <xf numFmtId="0" fontId="70" fillId="0" borderId="0" xfId="0" applyFont="1" applyAlignment="1">
      <alignment/>
    </xf>
    <xf numFmtId="3" fontId="0" fillId="25" borderId="18" xfId="0" applyNumberFormat="1" applyFill="1" applyBorder="1" applyAlignment="1">
      <alignment horizontal="center"/>
    </xf>
    <xf numFmtId="3" fontId="0" fillId="25" borderId="18" xfId="0" applyNumberFormat="1" applyFill="1" applyBorder="1" applyAlignment="1">
      <alignment horizontal="center" vertical="center"/>
    </xf>
    <xf numFmtId="192" fontId="0" fillId="25" borderId="10" xfId="0" applyNumberFormat="1" applyFill="1" applyBorder="1" applyAlignment="1">
      <alignment vertical="center"/>
    </xf>
    <xf numFmtId="192" fontId="2" fillId="25" borderId="10" xfId="0" applyNumberFormat="1" applyFont="1" applyFill="1" applyBorder="1" applyAlignment="1">
      <alignment/>
    </xf>
    <xf numFmtId="3" fontId="24" fillId="25" borderId="28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2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8" fillId="0" borderId="0" xfId="47" applyFont="1" applyFill="1" applyBorder="1">
      <alignment vertical="top" wrapText="1"/>
      <protection/>
    </xf>
    <xf numFmtId="0" fontId="28" fillId="0" borderId="0" xfId="47" applyFont="1" applyFill="1" applyBorder="1">
      <alignment vertical="top" wrapText="1"/>
      <protection/>
    </xf>
    <xf numFmtId="0" fontId="26" fillId="0" borderId="0" xfId="47" applyFont="1">
      <alignment wrapText="1"/>
      <protection/>
    </xf>
    <xf numFmtId="0" fontId="0" fillId="0" borderId="0" xfId="0" applyNumberFormat="1" applyFont="1" applyFill="1" applyBorder="1" applyAlignment="1">
      <alignment vertical="top" wrapText="1"/>
    </xf>
    <xf numFmtId="3" fontId="2" fillId="19" borderId="10" xfId="0" applyNumberFormat="1" applyFont="1" applyFill="1" applyBorder="1" applyAlignment="1">
      <alignment horizontal="center" wrapText="1"/>
    </xf>
    <xf numFmtId="3" fontId="2" fillId="19" borderId="10" xfId="0" applyNumberFormat="1" applyFont="1" applyFill="1" applyBorder="1" applyAlignment="1">
      <alignment horizontal="center" vertical="top" wrapText="1"/>
    </xf>
    <xf numFmtId="3" fontId="5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vertical="top"/>
    </xf>
    <xf numFmtId="1" fontId="2" fillId="0" borderId="16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vertical="center" wrapText="1"/>
    </xf>
    <xf numFmtId="4" fontId="1" fillId="25" borderId="0" xfId="0" applyNumberFormat="1" applyFont="1" applyFill="1" applyBorder="1" applyAlignment="1">
      <alignment horizontal="right" vertical="center" wrapText="1"/>
    </xf>
    <xf numFmtId="0" fontId="2" fillId="19" borderId="11" xfId="0" applyFont="1" applyFill="1" applyBorder="1" applyAlignment="1">
      <alignment horizontal="center" wrapText="1"/>
    </xf>
    <xf numFmtId="0" fontId="43" fillId="0" borderId="0" xfId="47" applyFont="1" applyFill="1" applyAlignment="1">
      <alignment horizontal="right" vertical="top" wrapText="1"/>
      <protection/>
    </xf>
    <xf numFmtId="3" fontId="0" fillId="0" borderId="0" xfId="0" applyNumberFormat="1" applyAlignment="1">
      <alignment horizontal="center"/>
    </xf>
    <xf numFmtId="3" fontId="2" fillId="19" borderId="24" xfId="0" applyNumberFormat="1" applyFont="1" applyFill="1" applyBorder="1" applyAlignment="1">
      <alignment horizontal="center" wrapText="1"/>
    </xf>
    <xf numFmtId="0" fontId="2" fillId="19" borderId="24" xfId="0" applyFont="1" applyFill="1" applyBorder="1" applyAlignment="1">
      <alignment horizontal="center" vertical="top" wrapText="1"/>
    </xf>
    <xf numFmtId="0" fontId="2" fillId="19" borderId="24" xfId="0" applyFont="1" applyFill="1" applyBorder="1" applyAlignment="1">
      <alignment horizontal="center" vertical="top"/>
    </xf>
    <xf numFmtId="0" fontId="2" fillId="19" borderId="25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3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shrinkToFit="1"/>
    </xf>
    <xf numFmtId="0" fontId="7" fillId="0" borderId="31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 shrinkToFit="1"/>
    </xf>
    <xf numFmtId="0" fontId="7" fillId="0" borderId="3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shrinkToFit="1"/>
    </xf>
    <xf numFmtId="3" fontId="7" fillId="0" borderId="12" xfId="0" applyNumberFormat="1" applyFont="1" applyFill="1" applyBorder="1" applyAlignment="1">
      <alignment wrapText="1"/>
    </xf>
    <xf numFmtId="3" fontId="7" fillId="0" borderId="53" xfId="0" applyNumberFormat="1" applyFont="1" applyFill="1" applyBorder="1" applyAlignment="1">
      <alignment wrapText="1"/>
    </xf>
    <xf numFmtId="3" fontId="7" fillId="0" borderId="30" xfId="0" applyNumberFormat="1" applyFont="1" applyBorder="1" applyAlignment="1">
      <alignment wrapText="1"/>
    </xf>
    <xf numFmtId="0" fontId="7" fillId="0" borderId="29" xfId="0" applyFont="1" applyBorder="1" applyAlignment="1">
      <alignment horizontal="center"/>
    </xf>
    <xf numFmtId="0" fontId="7" fillId="0" borderId="18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18" xfId="0" applyNumberFormat="1" applyFont="1" applyBorder="1" applyAlignment="1">
      <alignment wrapText="1"/>
    </xf>
    <xf numFmtId="3" fontId="1" fillId="0" borderId="0" xfId="0" applyNumberFormat="1" applyFont="1" applyFill="1" applyBorder="1" applyAlignment="1">
      <alignment horizontal="left"/>
    </xf>
    <xf numFmtId="0" fontId="2" fillId="19" borderId="18" xfId="0" applyFont="1" applyFill="1" applyBorder="1" applyAlignment="1">
      <alignment horizontal="center" vertical="top"/>
    </xf>
    <xf numFmtId="3" fontId="0" fillId="25" borderId="10" xfId="0" applyNumberFormat="1" applyFill="1" applyBorder="1" applyAlignment="1">
      <alignment horizontal="center" vertical="center"/>
    </xf>
    <xf numFmtId="192" fontId="0" fillId="25" borderId="10" xfId="0" applyNumberFormat="1" applyFont="1" applyFill="1" applyBorder="1" applyAlignment="1">
      <alignment vertical="center"/>
    </xf>
    <xf numFmtId="165" fontId="0" fillId="19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165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shrinkToFit="1"/>
    </xf>
    <xf numFmtId="165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65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21" xfId="0" applyBorder="1" applyAlignment="1">
      <alignment horizontal="center" vertical="center"/>
    </xf>
    <xf numFmtId="165" fontId="0" fillId="0" borderId="10" xfId="0" applyNumberFormat="1" applyFill="1" applyBorder="1" applyAlignment="1">
      <alignment vertical="center"/>
    </xf>
    <xf numFmtId="165" fontId="0" fillId="0" borderId="12" xfId="0" applyNumberForma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65" fontId="0" fillId="0" borderId="12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shrinkToFit="1"/>
    </xf>
    <xf numFmtId="165" fontId="0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16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3" fontId="70" fillId="0" borderId="0" xfId="0" applyNumberFormat="1" applyFont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center"/>
    </xf>
    <xf numFmtId="0" fontId="5" fillId="0" borderId="40" xfId="0" applyFont="1" applyFill="1" applyBorder="1" applyAlignment="1">
      <alignment wrapText="1"/>
    </xf>
    <xf numFmtId="3" fontId="7" fillId="0" borderId="40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41" xfId="0" applyNumberFormat="1" applyFont="1" applyBorder="1" applyAlignment="1">
      <alignment/>
    </xf>
    <xf numFmtId="0" fontId="0" fillId="0" borderId="16" xfId="0" applyFill="1" applyBorder="1" applyAlignment="1">
      <alignment horizontal="center"/>
    </xf>
    <xf numFmtId="0" fontId="5" fillId="19" borderId="18" xfId="0" applyFont="1" applyFill="1" applyBorder="1" applyAlignment="1">
      <alignment/>
    </xf>
    <xf numFmtId="0" fontId="5" fillId="19" borderId="19" xfId="0" applyFont="1" applyFill="1" applyBorder="1" applyAlignment="1">
      <alignment/>
    </xf>
    <xf numFmtId="0" fontId="5" fillId="19" borderId="11" xfId="0" applyFont="1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19" borderId="18" xfId="0" applyFon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5" fillId="19" borderId="18" xfId="0" applyFont="1" applyFill="1" applyBorder="1" applyAlignment="1">
      <alignment wrapText="1"/>
    </xf>
    <xf numFmtId="0" fontId="5" fillId="19" borderId="19" xfId="0" applyFont="1" applyFill="1" applyBorder="1" applyAlignment="1">
      <alignment wrapText="1"/>
    </xf>
    <xf numFmtId="0" fontId="5" fillId="19" borderId="11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2" fillId="0" borderId="0" xfId="47" applyFill="1" applyBorder="1">
      <alignment horizontal="right" vertical="top" wrapText="1"/>
      <protection/>
    </xf>
    <xf numFmtId="207" fontId="40" fillId="0" borderId="45" xfId="47" applyFill="1" applyBorder="1">
      <alignment horizontal="center" vertical="top" wrapText="1"/>
      <protection/>
    </xf>
    <xf numFmtId="0" fontId="76" fillId="0" borderId="0" xfId="47" applyFont="1" applyFill="1" applyBorder="1" applyAlignment="1">
      <alignment horizontal="center" vertical="center" wrapText="1"/>
      <protection/>
    </xf>
    <xf numFmtId="0" fontId="26" fillId="0" borderId="0" xfId="47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40" fillId="0" borderId="0" xfId="47" applyFill="1" applyBorder="1">
      <alignment vertical="top" wrapText="1"/>
      <protection/>
    </xf>
    <xf numFmtId="0" fontId="44" fillId="0" borderId="46" xfId="47" applyFill="1" applyBorder="1">
      <alignment horizontal="center" vertical="top" wrapText="1"/>
      <protection/>
    </xf>
    <xf numFmtId="0" fontId="40" fillId="25" borderId="45" xfId="47" applyFill="1" applyBorder="1">
      <alignment vertical="top" wrapText="1"/>
      <protection/>
    </xf>
    <xf numFmtId="0" fontId="41" fillId="0" borderId="0" xfId="47" applyFill="1" applyBorder="1">
      <alignment vertical="top" wrapText="1"/>
      <protection/>
    </xf>
    <xf numFmtId="0" fontId="42" fillId="0" borderId="0" xfId="47" applyFont="1" applyFill="1" applyBorder="1">
      <alignment horizontal="right" vertical="top" wrapText="1"/>
      <protection/>
    </xf>
    <xf numFmtId="207" fontId="40" fillId="0" borderId="45" xfId="47" applyFill="1" applyBorder="1">
      <alignment horizontal="right" vertical="top" wrapText="1"/>
      <protection/>
    </xf>
    <xf numFmtId="208" fontId="40" fillId="0" borderId="45" xfId="47" applyFill="1" applyBorder="1">
      <alignment horizontal="center" vertical="top" wrapText="1"/>
      <protection/>
    </xf>
    <xf numFmtId="0" fontId="40" fillId="19" borderId="45" xfId="47" applyFill="1" applyBorder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36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73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5" fillId="0" borderId="52" xfId="47" applyFill="1" applyBorder="1">
      <alignment vertical="top" wrapText="1"/>
      <protection/>
    </xf>
    <xf numFmtId="207" fontId="43" fillId="0" borderId="45" xfId="47" applyFill="1" applyBorder="1">
      <alignment horizontal="right" vertical="top" wrapText="1"/>
      <protection/>
    </xf>
    <xf numFmtId="208" fontId="43" fillId="0" borderId="45" xfId="47" applyFill="1" applyBorder="1">
      <alignment horizontal="center" vertical="top" wrapText="1"/>
      <protection/>
    </xf>
    <xf numFmtId="0" fontId="2" fillId="0" borderId="16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19" borderId="18" xfId="0" applyFont="1" applyFill="1" applyBorder="1" applyAlignment="1">
      <alignment horizontal="left" vertical="top"/>
    </xf>
    <xf numFmtId="0" fontId="2" fillId="19" borderId="19" xfId="0" applyFont="1" applyFill="1" applyBorder="1" applyAlignment="1">
      <alignment horizontal="left" vertical="top"/>
    </xf>
    <xf numFmtId="0" fontId="2" fillId="19" borderId="11" xfId="0" applyFont="1" applyFill="1" applyBorder="1" applyAlignment="1">
      <alignment horizontal="left" vertical="top"/>
    </xf>
    <xf numFmtId="0" fontId="0" fillId="0" borderId="1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0" fillId="0" borderId="21" xfId="0" applyNumberFormat="1" applyFill="1" applyBorder="1" applyAlignment="1">
      <alignment horizontal="center" vertical="top"/>
    </xf>
    <xf numFmtId="0" fontId="0" fillId="0" borderId="18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49" fontId="4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0" fillId="0" borderId="15" xfId="0" applyNumberForma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left"/>
    </xf>
    <xf numFmtId="0" fontId="2" fillId="19" borderId="18" xfId="0" applyFont="1" applyFill="1" applyBorder="1" applyAlignment="1">
      <alignment horizontal="left"/>
    </xf>
    <xf numFmtId="0" fontId="2" fillId="19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3" fillId="0" borderId="0" xfId="0" applyFont="1" applyAlignment="1">
      <alignment horizontal="left" wrapText="1"/>
    </xf>
    <xf numFmtId="0" fontId="34" fillId="16" borderId="38" xfId="0" applyFont="1" applyFill="1" applyBorder="1" applyAlignment="1">
      <alignment/>
    </xf>
    <xf numFmtId="0" fontId="34" fillId="16" borderId="19" xfId="0" applyFont="1" applyFill="1" applyBorder="1" applyAlignment="1">
      <alignment/>
    </xf>
    <xf numFmtId="0" fontId="34" fillId="16" borderId="54" xfId="0" applyFont="1" applyFill="1" applyBorder="1" applyAlignment="1">
      <alignment/>
    </xf>
    <xf numFmtId="0" fontId="34" fillId="16" borderId="37" xfId="0" applyFont="1" applyFill="1" applyBorder="1" applyAlignment="1">
      <alignment/>
    </xf>
    <xf numFmtId="0" fontId="34" fillId="16" borderId="20" xfId="0" applyFont="1" applyFill="1" applyBorder="1" applyAlignment="1">
      <alignment/>
    </xf>
    <xf numFmtId="0" fontId="34" fillId="16" borderId="55" xfId="0" applyFont="1" applyFill="1" applyBorder="1" applyAlignment="1">
      <alignment/>
    </xf>
    <xf numFmtId="0" fontId="33" fillId="28" borderId="42" xfId="0" applyFont="1" applyFill="1" applyBorder="1" applyAlignment="1">
      <alignment horizontal="left"/>
    </xf>
    <xf numFmtId="0" fontId="33" fillId="28" borderId="40" xfId="0" applyFont="1" applyFill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33" fillId="0" borderId="25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29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38" xfId="0" applyFont="1" applyBorder="1" applyAlignment="1">
      <alignment horizontal="left"/>
    </xf>
    <xf numFmtId="0" fontId="33" fillId="0" borderId="38" xfId="0" applyFont="1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3" fontId="33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33" fillId="0" borderId="42" xfId="0" applyFont="1" applyBorder="1" applyAlignment="1">
      <alignment horizontal="left"/>
    </xf>
    <xf numFmtId="0" fontId="33" fillId="0" borderId="40" xfId="0" applyFont="1" applyBorder="1" applyAlignment="1">
      <alignment horizontal="left"/>
    </xf>
    <xf numFmtId="4" fontId="33" fillId="0" borderId="0" xfId="0" applyNumberFormat="1" applyFont="1" applyAlignment="1">
      <alignment horizontal="right"/>
    </xf>
    <xf numFmtId="0" fontId="0" fillId="25" borderId="18" xfId="0" applyFont="1" applyFill="1" applyBorder="1" applyAlignment="1">
      <alignment horizontal="left" vertical="center" wrapText="1" shrinkToFit="1"/>
    </xf>
    <xf numFmtId="0" fontId="0" fillId="25" borderId="11" xfId="0" applyFont="1" applyFill="1" applyBorder="1" applyAlignment="1">
      <alignment horizontal="left" vertical="center" wrapText="1" shrinkToFit="1"/>
    </xf>
    <xf numFmtId="0" fontId="0" fillId="0" borderId="18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19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19" borderId="10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25" borderId="10" xfId="0" applyFont="1" applyFill="1" applyBorder="1" applyAlignment="1">
      <alignment vertical="center" wrapText="1" shrinkToFit="1"/>
    </xf>
    <xf numFmtId="0" fontId="0" fillId="25" borderId="10" xfId="0" applyFill="1" applyBorder="1" applyAlignment="1">
      <alignment/>
    </xf>
    <xf numFmtId="0" fontId="0" fillId="25" borderId="18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25" borderId="18" xfId="0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9" fillId="19" borderId="18" xfId="0" applyFont="1" applyFill="1" applyBorder="1" applyAlignment="1">
      <alignment horizontal="left"/>
    </xf>
    <xf numFmtId="0" fontId="69" fillId="19" borderId="19" xfId="0" applyFont="1" applyFill="1" applyBorder="1" applyAlignment="1">
      <alignment horizontal="left"/>
    </xf>
    <xf numFmtId="0" fontId="69" fillId="19" borderId="11" xfId="0" applyFont="1" applyFill="1" applyBorder="1" applyAlignment="1">
      <alignment horizontal="left"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11" xfId="0" applyFill="1" applyBorder="1" applyAlignment="1">
      <alignment/>
    </xf>
    <xf numFmtId="192" fontId="0" fillId="25" borderId="12" xfId="0" applyNumberFormat="1" applyFont="1" applyFill="1" applyBorder="1" applyAlignment="1">
      <alignment horizontal="right" vertical="center"/>
    </xf>
    <xf numFmtId="192" fontId="0" fillId="25" borderId="21" xfId="0" applyNumberFormat="1" applyFont="1" applyFill="1" applyBorder="1" applyAlignment="1">
      <alignment horizontal="right" vertical="center"/>
    </xf>
    <xf numFmtId="192" fontId="0" fillId="25" borderId="15" xfId="0" applyNumberFormat="1" applyFont="1" applyFill="1" applyBorder="1" applyAlignment="1">
      <alignment horizontal="right" vertical="center"/>
    </xf>
    <xf numFmtId="0" fontId="0" fillId="25" borderId="21" xfId="0" applyFont="1" applyFill="1" applyBorder="1" applyAlignment="1">
      <alignment horizontal="right"/>
    </xf>
    <xf numFmtId="0" fontId="0" fillId="25" borderId="15" xfId="0" applyFont="1" applyFill="1" applyBorder="1" applyAlignment="1">
      <alignment horizontal="right"/>
    </xf>
    <xf numFmtId="0" fontId="69" fillId="19" borderId="18" xfId="0" applyFont="1" applyFill="1" applyBorder="1" applyAlignment="1">
      <alignment horizontal="center"/>
    </xf>
    <xf numFmtId="0" fontId="69" fillId="19" borderId="19" xfId="0" applyFont="1" applyFill="1" applyBorder="1" applyAlignment="1">
      <alignment horizontal="center"/>
    </xf>
    <xf numFmtId="0" fontId="69" fillId="19" borderId="11" xfId="0" applyFont="1" applyFill="1" applyBorder="1" applyAlignment="1">
      <alignment horizontal="center"/>
    </xf>
    <xf numFmtId="0" fontId="0" fillId="25" borderId="18" xfId="0" applyFill="1" applyBorder="1" applyAlignment="1">
      <alignment vertical="center" wrapText="1"/>
    </xf>
    <xf numFmtId="0" fontId="0" fillId="25" borderId="19" xfId="0" applyFill="1" applyBorder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0" fillId="25" borderId="18" xfId="0" applyFill="1" applyBorder="1" applyAlignment="1">
      <alignment wrapText="1"/>
    </xf>
    <xf numFmtId="0" fontId="0" fillId="25" borderId="19" xfId="0" applyFill="1" applyBorder="1" applyAlignment="1">
      <alignment wrapText="1"/>
    </xf>
    <xf numFmtId="0" fontId="0" fillId="25" borderId="11" xfId="0" applyFill="1" applyBorder="1" applyAlignment="1">
      <alignment wrapText="1"/>
    </xf>
    <xf numFmtId="0" fontId="33" fillId="25" borderId="18" xfId="0" applyFont="1" applyFill="1" applyBorder="1" applyAlignment="1">
      <alignment/>
    </xf>
    <xf numFmtId="0" fontId="33" fillId="25" borderId="19" xfId="0" applyFont="1" applyFill="1" applyBorder="1" applyAlignment="1">
      <alignment/>
    </xf>
    <xf numFmtId="0" fontId="33" fillId="25" borderId="11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22" fillId="19" borderId="18" xfId="0" applyFont="1" applyFill="1" applyBorder="1" applyAlignment="1">
      <alignment horizontal="center" vertical="center"/>
    </xf>
    <xf numFmtId="0" fontId="22" fillId="19" borderId="11" xfId="0" applyFont="1" applyFill="1" applyBorder="1" applyAlignment="1">
      <alignment horizontal="center" vertical="center"/>
    </xf>
    <xf numFmtId="192" fontId="0" fillId="25" borderId="18" xfId="0" applyNumberFormat="1" applyFill="1" applyBorder="1" applyAlignment="1">
      <alignment/>
    </xf>
    <xf numFmtId="192" fontId="0" fillId="25" borderId="18" xfId="0" applyNumberFormat="1" applyFill="1" applyBorder="1" applyAlignment="1">
      <alignment vertical="center"/>
    </xf>
    <xf numFmtId="0" fontId="2" fillId="25" borderId="18" xfId="0" applyFont="1" applyFill="1" applyBorder="1" applyAlignment="1">
      <alignment vertical="center" wrapText="1"/>
    </xf>
    <xf numFmtId="0" fontId="2" fillId="25" borderId="19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vertical="center" wrapText="1"/>
    </xf>
    <xf numFmtId="192" fontId="2" fillId="25" borderId="18" xfId="0" applyNumberFormat="1" applyFont="1" applyFill="1" applyBorder="1" applyAlignment="1">
      <alignment vertical="center"/>
    </xf>
    <xf numFmtId="192" fontId="2" fillId="25" borderId="11" xfId="0" applyNumberFormat="1" applyFont="1" applyFill="1" applyBorder="1" applyAlignment="1">
      <alignment vertical="center"/>
    </xf>
    <xf numFmtId="0" fontId="33" fillId="19" borderId="18" xfId="0" applyFont="1" applyFill="1" applyBorder="1" applyAlignment="1">
      <alignment/>
    </xf>
    <xf numFmtId="0" fontId="33" fillId="19" borderId="19" xfId="0" applyFont="1" applyFill="1" applyBorder="1" applyAlignment="1">
      <alignment/>
    </xf>
    <xf numFmtId="0" fontId="33" fillId="19" borderId="11" xfId="0" applyFont="1" applyFill="1" applyBorder="1" applyAlignment="1">
      <alignment/>
    </xf>
    <xf numFmtId="192" fontId="2" fillId="19" borderId="18" xfId="0" applyNumberFormat="1" applyFont="1" applyFill="1" applyBorder="1" applyAlignment="1">
      <alignment/>
    </xf>
    <xf numFmtId="0" fontId="0" fillId="19" borderId="11" xfId="0" applyFill="1" applyBorder="1" applyAlignment="1">
      <alignment/>
    </xf>
    <xf numFmtId="0" fontId="2" fillId="19" borderId="18" xfId="0" applyFont="1" applyFill="1" applyBorder="1" applyAlignment="1">
      <alignment/>
    </xf>
    <xf numFmtId="0" fontId="2" fillId="19" borderId="19" xfId="0" applyFont="1" applyFill="1" applyBorder="1" applyAlignment="1">
      <alignment/>
    </xf>
    <xf numFmtId="0" fontId="2" fillId="19" borderId="11" xfId="0" applyFont="1" applyFill="1" applyBorder="1" applyAlignment="1">
      <alignment/>
    </xf>
    <xf numFmtId="192" fontId="0" fillId="25" borderId="19" xfId="0" applyNumberFormat="1" applyFill="1" applyBorder="1" applyAlignment="1">
      <alignment vertical="center"/>
    </xf>
    <xf numFmtId="192" fontId="0" fillId="25" borderId="11" xfId="0" applyNumberFormat="1" applyFill="1" applyBorder="1" applyAlignment="1">
      <alignment vertical="center"/>
    </xf>
    <xf numFmtId="3" fontId="25" fillId="0" borderId="0" xfId="0" applyNumberFormat="1" applyFont="1" applyAlignment="1">
      <alignment/>
    </xf>
    <xf numFmtId="0" fontId="3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2" fillId="19" borderId="53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0" fontId="3" fillId="19" borderId="18" xfId="0" applyFont="1" applyFill="1" applyBorder="1" applyAlignment="1">
      <alignment horizontal="left" vertical="center" wrapText="1" indent="1"/>
    </xf>
    <xf numFmtId="0" fontId="30" fillId="0" borderId="11" xfId="0" applyFont="1" applyBorder="1" applyAlignment="1">
      <alignment horizontal="left" vertical="center" wrapText="1" indent="1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0" fillId="0" borderId="12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9" fillId="0" borderId="0" xfId="0" applyFont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25" borderId="56" xfId="0" applyFont="1" applyFill="1" applyBorder="1" applyAlignment="1">
      <alignment vertical="center" wrapText="1"/>
    </xf>
    <xf numFmtId="0" fontId="24" fillId="0" borderId="57" xfId="0" applyFont="1" applyBorder="1" applyAlignment="1">
      <alignment/>
    </xf>
    <xf numFmtId="49" fontId="24" fillId="25" borderId="38" xfId="0" applyNumberFormat="1" applyFont="1" applyFill="1" applyBorder="1" applyAlignment="1">
      <alignment vertical="center" wrapText="1"/>
    </xf>
    <xf numFmtId="49" fontId="24" fillId="0" borderId="11" xfId="0" applyNumberFormat="1" applyFont="1" applyBorder="1" applyAlignment="1">
      <alignment/>
    </xf>
    <xf numFmtId="49" fontId="24" fillId="25" borderId="37" xfId="0" applyNumberFormat="1" applyFont="1" applyFill="1" applyBorder="1" applyAlignment="1">
      <alignment vertical="center" wrapText="1"/>
    </xf>
    <xf numFmtId="49" fontId="24" fillId="0" borderId="13" xfId="0" applyNumberFormat="1" applyFont="1" applyBorder="1" applyAlignment="1">
      <alignment/>
    </xf>
    <xf numFmtId="49" fontId="1" fillId="25" borderId="58" xfId="0" applyNumberFormat="1" applyFont="1" applyFill="1" applyBorder="1" applyAlignment="1">
      <alignment vertical="center" wrapText="1"/>
    </xf>
    <xf numFmtId="49" fontId="1" fillId="0" borderId="59" xfId="0" applyNumberFormat="1" applyFont="1" applyBorder="1" applyAlignment="1">
      <alignment/>
    </xf>
    <xf numFmtId="165" fontId="0" fillId="0" borderId="12" xfId="0" applyNumberFormat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 vertical="center"/>
    </xf>
    <xf numFmtId="165" fontId="0" fillId="0" borderId="15" xfId="0" applyNumberFormat="1" applyFont="1" applyBorder="1" applyAlignment="1">
      <alignment horizontal="right" vertical="center"/>
    </xf>
    <xf numFmtId="0" fontId="36" fillId="0" borderId="0" xfId="0" applyFont="1" applyFill="1" applyBorder="1" applyAlignment="1">
      <alignment horizontal="left" shrinkToFit="1"/>
    </xf>
    <xf numFmtId="0" fontId="4" fillId="0" borderId="0" xfId="0" applyFont="1" applyAlignment="1">
      <alignment/>
    </xf>
    <xf numFmtId="14" fontId="0" fillId="0" borderId="12" xfId="0" applyNumberFormat="1" applyBorder="1" applyAlignment="1">
      <alignment horizontal="right" vertical="center"/>
    </xf>
    <xf numFmtId="14" fontId="0" fillId="0" borderId="15" xfId="0" applyNumberFormat="1" applyBorder="1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ane_cernobila_34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745"/>
          <c:w val="0.539"/>
          <c:h val="0.36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 '!$A$58:$A$61</c:f>
              <c:strCache/>
            </c:strRef>
          </c:cat>
          <c:val>
            <c:numRef>
              <c:f>'čerpání KÚ '!$E$58:$E$61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4345"/>
          <c:w val="0.19975"/>
          <c:h val="0.2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37675"/>
          <c:w val="0.542"/>
          <c:h val="0.3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 '!$A$52:$A$55</c:f>
              <c:strCache/>
            </c:strRef>
          </c:cat>
          <c:val>
            <c:numRef>
              <c:f>'čerpání zastupitelstva '!$E$52:$E$55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44025"/>
          <c:w val="0.19675"/>
          <c:h val="0.2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25</xdr:col>
      <xdr:colOff>0</xdr:colOff>
      <xdr:row>14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0"/>
          <a:ext cx="1403985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9</xdr:col>
      <xdr:colOff>0</xdr:colOff>
      <xdr:row>41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1477625"/>
          <a:ext cx="6762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41</xdr:row>
      <xdr:rowOff>0</xdr:rowOff>
    </xdr:from>
    <xdr:to>
      <xdr:col>26</xdr:col>
      <xdr:colOff>0</xdr:colOff>
      <xdr:row>41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11477625"/>
          <a:ext cx="7077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152400</xdr:rowOff>
    </xdr:from>
    <xdr:to>
      <xdr:col>6</xdr:col>
      <xdr:colOff>0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0" y="11430000"/>
        <a:ext cx="7305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6</xdr:col>
      <xdr:colOff>0</xdr:colOff>
      <xdr:row>83</xdr:row>
      <xdr:rowOff>104775</xdr:rowOff>
    </xdr:to>
    <xdr:graphicFrame>
      <xdr:nvGraphicFramePr>
        <xdr:cNvPr id="1" name="Chart 1"/>
        <xdr:cNvGraphicFramePr/>
      </xdr:nvGraphicFramePr>
      <xdr:xfrm>
        <a:off x="0" y="10182225"/>
        <a:ext cx="7410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625" style="0" bestFit="1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5">
      <c r="D1" s="905" t="s">
        <v>586</v>
      </c>
      <c r="E1" s="905"/>
    </row>
    <row r="2" spans="4:5" ht="15">
      <c r="D2" s="906" t="s">
        <v>509</v>
      </c>
      <c r="E2" s="906"/>
    </row>
    <row r="3" spans="4:5" ht="6.75" customHeight="1">
      <c r="D3" s="150"/>
      <c r="E3" s="150"/>
    </row>
    <row r="4" spans="1:5" s="763" customFormat="1" ht="21.75" customHeight="1">
      <c r="A4" s="907" t="s">
        <v>620</v>
      </c>
      <c r="B4" s="908"/>
      <c r="C4" s="908"/>
      <c r="D4" s="908"/>
      <c r="E4" s="908"/>
    </row>
    <row r="5" spans="1:5" ht="17.25" customHeight="1">
      <c r="A5" s="909" t="s">
        <v>176</v>
      </c>
      <c r="B5" s="910"/>
      <c r="C5" s="910"/>
      <c r="D5" s="910"/>
      <c r="E5" s="910"/>
    </row>
    <row r="6" spans="1:5" ht="8.25" customHeight="1">
      <c r="A6" s="405"/>
      <c r="B6" s="406"/>
      <c r="C6" s="406"/>
      <c r="D6" s="406"/>
      <c r="E6" s="406"/>
    </row>
    <row r="7" ht="12.75" customHeight="1" thickBot="1">
      <c r="E7" s="407" t="s">
        <v>782</v>
      </c>
    </row>
    <row r="8" spans="1:5" ht="26.25" customHeight="1">
      <c r="A8" s="408" t="s">
        <v>953</v>
      </c>
      <c r="B8" s="409" t="s">
        <v>954</v>
      </c>
      <c r="C8" s="409" t="s">
        <v>955</v>
      </c>
      <c r="D8" s="410" t="s">
        <v>1139</v>
      </c>
      <c r="E8" s="411" t="s">
        <v>956</v>
      </c>
    </row>
    <row r="9" spans="1:9" ht="15" customHeight="1">
      <c r="A9" s="412" t="s">
        <v>957</v>
      </c>
      <c r="B9" s="413">
        <v>3179281</v>
      </c>
      <c r="C9" s="507">
        <f>'PLNĚNÍ PŘÍJMŮ '!C15</f>
        <v>3528278</v>
      </c>
      <c r="D9" s="508">
        <f>'PLNĚNÍ PŘÍJMŮ '!D15</f>
        <v>3531552</v>
      </c>
      <c r="E9" s="414">
        <f>D9/C9*100</f>
        <v>100.09279314158353</v>
      </c>
      <c r="G9" s="127"/>
      <c r="H9" s="127"/>
      <c r="I9" s="127"/>
    </row>
    <row r="10" spans="1:9" ht="15" customHeight="1">
      <c r="A10" s="415" t="s">
        <v>958</v>
      </c>
      <c r="B10" s="416">
        <v>280268</v>
      </c>
      <c r="C10" s="418">
        <f>'PLNĚNÍ PŘÍJMŮ '!C42+'PLNĚNÍ PŘÍJMŮ '!C78</f>
        <v>295188</v>
      </c>
      <c r="D10" s="509">
        <f>'PLNĚNÍ PŘÍJMŮ '!D42+'PLNĚNÍ PŘÍJMŮ '!D78</f>
        <v>296053</v>
      </c>
      <c r="E10" s="417">
        <f>D10/C10*100</f>
        <v>100.29303359215145</v>
      </c>
      <c r="G10" s="448"/>
      <c r="H10" s="448"/>
      <c r="I10" s="448"/>
    </row>
    <row r="11" spans="1:9" ht="15" customHeight="1">
      <c r="A11" s="415" t="s">
        <v>959</v>
      </c>
      <c r="B11" s="416">
        <v>5000</v>
      </c>
      <c r="C11" s="418">
        <f>'PLNĚNÍ PŘÍJMŮ '!C50</f>
        <v>544627</v>
      </c>
      <c r="D11" s="509">
        <f>'PLNĚNÍ PŘÍJMŮ '!D50</f>
        <v>566178</v>
      </c>
      <c r="E11" s="417">
        <f>D11/C11*100</f>
        <v>103.95702012570072</v>
      </c>
      <c r="G11" s="448"/>
      <c r="H11" s="448"/>
      <c r="I11" s="448"/>
    </row>
    <row r="12" spans="1:9" ht="15" customHeight="1" thickBot="1">
      <c r="A12" s="419" t="s">
        <v>960</v>
      </c>
      <c r="B12" s="420">
        <v>3770549</v>
      </c>
      <c r="C12" s="459">
        <f>'PLNĚNÍ PŘÍJMŮ '!C72+'PLNĚNÍ PŘÍJMŮ '!C77</f>
        <v>6405375</v>
      </c>
      <c r="D12" s="459">
        <f>'PLNĚNÍ PŘÍJMŮ '!D72+'PLNĚNÍ PŘÍJMŮ '!D77</f>
        <v>6408976</v>
      </c>
      <c r="E12" s="417">
        <f>D12/C12*100</f>
        <v>100.05621841031946</v>
      </c>
      <c r="G12" s="449"/>
      <c r="H12" s="449"/>
      <c r="I12" s="449"/>
    </row>
    <row r="13" spans="1:9" ht="20.25" customHeight="1" thickBot="1">
      <c r="A13" s="669" t="s">
        <v>892</v>
      </c>
      <c r="B13" s="612">
        <f>SUM(B9:B12)</f>
        <v>7235098</v>
      </c>
      <c r="C13" s="612">
        <f>'PLNĚNÍ PŘÍJMŮ '!C82</f>
        <v>10773468</v>
      </c>
      <c r="D13" s="612">
        <f>'PLNĚNÍ PŘÍJMŮ '!D82</f>
        <v>10802759</v>
      </c>
      <c r="E13" s="670">
        <f>D13/C13*100</f>
        <v>100.27188088366717</v>
      </c>
      <c r="G13" s="127"/>
      <c r="H13" s="127"/>
      <c r="I13" s="127"/>
    </row>
    <row r="14" spans="1:9" ht="12.75" customHeight="1" thickBot="1">
      <c r="A14" s="421"/>
      <c r="B14" s="422"/>
      <c r="C14" s="422"/>
      <c r="D14" s="422"/>
      <c r="E14" s="422"/>
      <c r="G14" s="127"/>
      <c r="H14" s="127"/>
      <c r="I14" s="127"/>
    </row>
    <row r="15" spans="1:9" ht="20.25" customHeight="1" thickBot="1">
      <c r="A15" s="610" t="s">
        <v>898</v>
      </c>
      <c r="B15" s="611">
        <v>1050562</v>
      </c>
      <c r="C15" s="611">
        <f>4!C24</f>
        <v>2640874.9</v>
      </c>
      <c r="D15" s="611">
        <f>4!D24</f>
        <v>2262823</v>
      </c>
      <c r="E15" s="672">
        <f>D15/C15*100</f>
        <v>85.68459641916397</v>
      </c>
      <c r="G15" s="127"/>
      <c r="H15" s="127"/>
      <c r="I15" s="127"/>
    </row>
    <row r="16" spans="1:9" ht="7.5" customHeight="1" thickBot="1">
      <c r="A16" s="421"/>
      <c r="B16" s="422"/>
      <c r="C16" s="422"/>
      <c r="D16" s="422"/>
      <c r="E16" s="422"/>
      <c r="G16" s="127"/>
      <c r="H16" s="127"/>
      <c r="I16" s="127"/>
    </row>
    <row r="17" spans="1:9" ht="20.25" customHeight="1" thickBot="1">
      <c r="A17" s="423" t="s">
        <v>961</v>
      </c>
      <c r="B17" s="424">
        <f>SUM(B15+B13)</f>
        <v>8285660</v>
      </c>
      <c r="C17" s="424">
        <f>SUM(C15+C13)</f>
        <v>13414342.9</v>
      </c>
      <c r="D17" s="424">
        <f>SUM(D15+D13)</f>
        <v>13065582</v>
      </c>
      <c r="E17" s="425">
        <f>D17/C17*100</f>
        <v>97.40008957129014</v>
      </c>
      <c r="G17" s="127"/>
      <c r="H17" s="127"/>
      <c r="I17" s="127"/>
    </row>
    <row r="18" spans="2:9" ht="7.5" customHeight="1" thickBot="1">
      <c r="B18" s="402"/>
      <c r="C18" s="402"/>
      <c r="D18" s="402"/>
      <c r="G18" s="448"/>
      <c r="H18" s="448"/>
      <c r="I18" s="448"/>
    </row>
    <row r="19" spans="1:9" ht="18.75" customHeight="1" thickBot="1">
      <c r="A19" s="423" t="s">
        <v>962</v>
      </c>
      <c r="B19" s="426"/>
      <c r="C19" s="426"/>
      <c r="D19" s="427"/>
      <c r="E19" s="428"/>
      <c r="G19" s="448"/>
      <c r="H19" s="448"/>
      <c r="I19" s="448"/>
    </row>
    <row r="20" spans="1:9" ht="15" customHeight="1">
      <c r="A20" s="429" t="s">
        <v>1137</v>
      </c>
      <c r="B20" s="430">
        <v>79727</v>
      </c>
      <c r="C20" s="230">
        <f>'VÝDAJE - kapitoly'!E58</f>
        <v>97607</v>
      </c>
      <c r="D20" s="507">
        <f>'VÝDAJE - kapitoly'!F58</f>
        <v>96370</v>
      </c>
      <c r="E20" s="414">
        <f aca="true" t="shared" si="0" ref="E20:E34">D20/C20*100</f>
        <v>98.73267286157756</v>
      </c>
      <c r="G20" s="448"/>
      <c r="H20" s="448"/>
      <c r="I20" s="448"/>
    </row>
    <row r="21" spans="1:9" ht="15" customHeight="1">
      <c r="A21" s="431" t="s">
        <v>1008</v>
      </c>
      <c r="B21" s="208">
        <v>4071005</v>
      </c>
      <c r="C21" s="208">
        <f>'VÝDAJE - kapitoly'!E199</f>
        <v>4454903</v>
      </c>
      <c r="D21" s="418">
        <f>'VÝDAJE - kapitoly'!F199</f>
        <v>4446705</v>
      </c>
      <c r="E21" s="417">
        <f t="shared" si="0"/>
        <v>99.8159780358854</v>
      </c>
      <c r="G21" s="448"/>
      <c r="H21" s="448"/>
      <c r="I21" s="448"/>
    </row>
    <row r="22" spans="1:9" ht="15" customHeight="1">
      <c r="A22" s="432" t="s">
        <v>1009</v>
      </c>
      <c r="B22" s="433">
        <v>132260</v>
      </c>
      <c r="C22" s="433">
        <f>'VÝDAJE - kapitoly'!E243</f>
        <v>159121</v>
      </c>
      <c r="D22" s="418">
        <f>'VÝDAJE - kapitoly'!F243</f>
        <v>138885</v>
      </c>
      <c r="E22" s="417">
        <f t="shared" si="0"/>
        <v>87.28263397037475</v>
      </c>
      <c r="G22" s="448"/>
      <c r="H22" s="448"/>
      <c r="I22" s="448"/>
    </row>
    <row r="23" spans="1:9" ht="15" customHeight="1">
      <c r="A23" s="432" t="s">
        <v>1010</v>
      </c>
      <c r="B23" s="433">
        <v>387035</v>
      </c>
      <c r="C23" s="433">
        <f>'VÝDAJE - kapitoly'!E294</f>
        <v>1037315</v>
      </c>
      <c r="D23" s="418">
        <f>'VÝDAJE - kapitoly'!F294</f>
        <v>978336</v>
      </c>
      <c r="E23" s="417">
        <f t="shared" si="0"/>
        <v>94.31426326622096</v>
      </c>
      <c r="G23" s="448"/>
      <c r="H23" s="448"/>
      <c r="I23" s="448"/>
    </row>
    <row r="24" spans="1:9" ht="15" customHeight="1">
      <c r="A24" s="432" t="s">
        <v>1027</v>
      </c>
      <c r="B24" s="433">
        <v>8710</v>
      </c>
      <c r="C24" s="433">
        <f>'VÝDAJE - kapitoly'!E327</f>
        <v>18940</v>
      </c>
      <c r="D24" s="418">
        <f>'VÝDAJE - kapitoly'!F327</f>
        <v>14527</v>
      </c>
      <c r="E24" s="417">
        <f t="shared" si="0"/>
        <v>76.7001055966209</v>
      </c>
      <c r="G24" s="448"/>
      <c r="H24" s="448"/>
      <c r="I24" s="448"/>
    </row>
    <row r="25" spans="1:9" ht="15" customHeight="1">
      <c r="A25" s="432" t="s">
        <v>1028</v>
      </c>
      <c r="B25" s="433">
        <v>6940</v>
      </c>
      <c r="C25" s="433">
        <f>'VÝDAJE - kapitoly'!E344</f>
        <v>6940</v>
      </c>
      <c r="D25" s="418">
        <f>'VÝDAJE - kapitoly'!F344</f>
        <v>5917</v>
      </c>
      <c r="E25" s="417">
        <f t="shared" si="0"/>
        <v>85.25936599423632</v>
      </c>
      <c r="G25" s="448"/>
      <c r="H25" s="448"/>
      <c r="I25" s="448"/>
    </row>
    <row r="26" spans="1:9" ht="15" customHeight="1">
      <c r="A26" s="432" t="s">
        <v>1029</v>
      </c>
      <c r="B26" s="433">
        <v>1390842</v>
      </c>
      <c r="C26" s="433">
        <f>'VÝDAJE - kapitoly'!E391</f>
        <v>1593729</v>
      </c>
      <c r="D26" s="418">
        <f>'VÝDAJE - kapitoly'!F391</f>
        <v>1578205</v>
      </c>
      <c r="E26" s="417">
        <f t="shared" si="0"/>
        <v>99.02593226326432</v>
      </c>
      <c r="G26" s="448"/>
      <c r="H26" s="448"/>
      <c r="I26" s="448"/>
    </row>
    <row r="27" spans="1:9" ht="15" customHeight="1">
      <c r="A27" s="432" t="s">
        <v>1030</v>
      </c>
      <c r="B27" s="433">
        <v>82564</v>
      </c>
      <c r="C27" s="433">
        <f>'VÝDAJE - kapitoly'!E443</f>
        <v>109016</v>
      </c>
      <c r="D27" s="418">
        <f>'VÝDAJE - kapitoly'!F443</f>
        <v>106004</v>
      </c>
      <c r="E27" s="417">
        <f t="shared" si="0"/>
        <v>97.23710281059661</v>
      </c>
      <c r="G27" s="448"/>
      <c r="H27" s="448"/>
      <c r="I27" s="448"/>
    </row>
    <row r="28" spans="1:9" ht="15" customHeight="1">
      <c r="A28" s="432" t="s">
        <v>963</v>
      </c>
      <c r="B28" s="433">
        <v>11230</v>
      </c>
      <c r="C28" s="433">
        <f>'VÝDAJE - kapitoly'!E470</f>
        <v>18617</v>
      </c>
      <c r="D28" s="418">
        <f>'VÝDAJE - kapitoly'!F470</f>
        <v>18297</v>
      </c>
      <c r="E28" s="417">
        <f t="shared" si="0"/>
        <v>98.28114089273244</v>
      </c>
      <c r="G28" s="448"/>
      <c r="H28" s="448"/>
      <c r="I28" s="448"/>
    </row>
    <row r="29" spans="1:9" ht="15" customHeight="1">
      <c r="A29" s="432" t="s">
        <v>1032</v>
      </c>
      <c r="B29" s="433">
        <v>51469</v>
      </c>
      <c r="C29" s="433">
        <f>'VÝDAJE - kapitoly'!E500</f>
        <v>61223</v>
      </c>
      <c r="D29" s="418">
        <f>'VÝDAJE - kapitoly'!F500</f>
        <v>48946</v>
      </c>
      <c r="E29" s="417">
        <f t="shared" si="0"/>
        <v>79.94707871224867</v>
      </c>
      <c r="G29" s="448"/>
      <c r="H29" s="448"/>
      <c r="I29" s="448"/>
    </row>
    <row r="30" spans="1:9" ht="15" customHeight="1">
      <c r="A30" s="432" t="s">
        <v>1033</v>
      </c>
      <c r="B30" s="433">
        <v>265386</v>
      </c>
      <c r="C30" s="433">
        <f>'VÝDAJE - kapitoly'!E519</f>
        <v>267038</v>
      </c>
      <c r="D30" s="418">
        <f>'VÝDAJE - kapitoly'!F519</f>
        <v>255349</v>
      </c>
      <c r="E30" s="417">
        <f t="shared" si="0"/>
        <v>95.62272036189606</v>
      </c>
      <c r="G30" s="448"/>
      <c r="H30" s="448"/>
      <c r="I30" s="448"/>
    </row>
    <row r="31" spans="1:9" ht="15" customHeight="1">
      <c r="A31" s="432" t="s">
        <v>1034</v>
      </c>
      <c r="B31" s="433">
        <v>121015</v>
      </c>
      <c r="C31" s="433">
        <f>'VÝDAJE - kapitoly'!E559</f>
        <v>118643</v>
      </c>
      <c r="D31" s="418">
        <f>'VÝDAJE - kapitoly'!F559</f>
        <v>100030</v>
      </c>
      <c r="E31" s="417">
        <f t="shared" si="0"/>
        <v>84.31175880582926</v>
      </c>
      <c r="G31" s="448"/>
      <c r="H31" s="448"/>
      <c r="I31" s="448"/>
    </row>
    <row r="32" spans="1:9" ht="15" customHeight="1">
      <c r="A32" s="431" t="s">
        <v>1035</v>
      </c>
      <c r="B32" s="208">
        <v>379050</v>
      </c>
      <c r="C32" s="208">
        <f>'VÝDAJE - kapitoly'!E578</f>
        <v>507759</v>
      </c>
      <c r="D32" s="418">
        <f>'VÝDAJE - kapitoly'!F578</f>
        <v>429792</v>
      </c>
      <c r="E32" s="417">
        <f t="shared" si="0"/>
        <v>84.64488074066634</v>
      </c>
      <c r="G32" s="448"/>
      <c r="H32" s="448"/>
      <c r="I32" s="448"/>
    </row>
    <row r="33" spans="1:9" ht="15" customHeight="1">
      <c r="A33" s="432" t="s">
        <v>1036</v>
      </c>
      <c r="B33" s="416">
        <v>33858</v>
      </c>
      <c r="C33" s="416">
        <f>'VÝDAJE - kapitoly'!E595</f>
        <v>40235</v>
      </c>
      <c r="D33" s="418">
        <f>'VÝDAJE - kapitoly'!F595</f>
        <v>37126</v>
      </c>
      <c r="E33" s="417">
        <f t="shared" si="0"/>
        <v>92.27289673170127</v>
      </c>
      <c r="G33" s="448"/>
      <c r="H33" s="448"/>
      <c r="I33" s="448"/>
    </row>
    <row r="34" spans="1:9" ht="15" customHeight="1">
      <c r="A34" s="432" t="s">
        <v>1037</v>
      </c>
      <c r="B34" s="433">
        <v>70107</v>
      </c>
      <c r="C34" s="433">
        <f>'VÝDAJE - kapitoly'!E615</f>
        <v>124134</v>
      </c>
      <c r="D34" s="418">
        <f>'VÝDAJE - kapitoly'!F615</f>
        <v>88096</v>
      </c>
      <c r="E34" s="417">
        <f t="shared" si="0"/>
        <v>70.96846955709152</v>
      </c>
      <c r="G34" s="448"/>
      <c r="H34" s="448"/>
      <c r="I34" s="448"/>
    </row>
    <row r="35" spans="1:9" ht="15" customHeight="1">
      <c r="A35" s="432" t="s">
        <v>1038</v>
      </c>
      <c r="B35" s="433">
        <v>145000</v>
      </c>
      <c r="C35" s="418">
        <v>23</v>
      </c>
      <c r="D35" s="418" t="s">
        <v>777</v>
      </c>
      <c r="E35" s="417" t="s">
        <v>777</v>
      </c>
      <c r="G35" s="448"/>
      <c r="H35" s="448"/>
      <c r="I35" s="448"/>
    </row>
    <row r="36" spans="1:9" ht="12.75">
      <c r="A36" s="434" t="s">
        <v>965</v>
      </c>
      <c r="B36" s="435">
        <v>100000</v>
      </c>
      <c r="C36" s="436">
        <v>1</v>
      </c>
      <c r="D36" s="418" t="s">
        <v>777</v>
      </c>
      <c r="E36" s="417" t="s">
        <v>777</v>
      </c>
      <c r="G36" s="448"/>
      <c r="H36" s="448"/>
      <c r="I36" s="448"/>
    </row>
    <row r="37" spans="1:9" ht="12.75">
      <c r="A37" s="434" t="s">
        <v>966</v>
      </c>
      <c r="B37" s="435">
        <v>40000</v>
      </c>
      <c r="C37" s="436">
        <v>22</v>
      </c>
      <c r="D37" s="418" t="s">
        <v>777</v>
      </c>
      <c r="E37" s="417" t="s">
        <v>777</v>
      </c>
      <c r="G37" s="448"/>
      <c r="H37" s="448"/>
      <c r="I37" s="448"/>
    </row>
    <row r="38" spans="1:9" ht="12.75">
      <c r="A38" s="434" t="s">
        <v>967</v>
      </c>
      <c r="B38" s="435">
        <v>5000</v>
      </c>
      <c r="C38" s="436">
        <v>0</v>
      </c>
      <c r="D38" s="418" t="s">
        <v>777</v>
      </c>
      <c r="E38" s="417" t="s">
        <v>777</v>
      </c>
      <c r="G38" s="448"/>
      <c r="H38" s="448"/>
      <c r="I38" s="448"/>
    </row>
    <row r="39" spans="1:9" ht="15" customHeight="1" thickBot="1">
      <c r="A39" s="437" t="s">
        <v>1155</v>
      </c>
      <c r="B39" s="438">
        <v>1025062</v>
      </c>
      <c r="C39" s="439">
        <f>'VÝDAJE - kapitoly'!E623</f>
        <v>2088561</v>
      </c>
      <c r="D39" s="418">
        <f>'VÝDAJE - kapitoly'!F623</f>
        <v>1668609</v>
      </c>
      <c r="E39" s="417">
        <f>D39/C39*100</f>
        <v>79.89275869845315</v>
      </c>
      <c r="G39" s="448"/>
      <c r="H39" s="448"/>
      <c r="I39" s="448"/>
    </row>
    <row r="40" spans="1:9" ht="23.25" customHeight="1" thickBot="1">
      <c r="A40" s="617" t="s">
        <v>968</v>
      </c>
      <c r="B40" s="614">
        <f>SUM(B20+B21+B22+B23+B24+B25+B26+B27+B28+B29+B30+B31+B32+B33+B34+B35+B39)</f>
        <v>8261260</v>
      </c>
      <c r="C40" s="614">
        <f>SUM(C20:C39)-C35</f>
        <v>10703804</v>
      </c>
      <c r="D40" s="615">
        <f>SUM(D20:D34)+D39</f>
        <v>10011194</v>
      </c>
      <c r="E40" s="673">
        <f>D40/C40*100</f>
        <v>93.52930976688288</v>
      </c>
      <c r="G40" s="448"/>
      <c r="H40" s="448"/>
      <c r="I40" s="448"/>
    </row>
    <row r="41" spans="1:9" ht="8.25" customHeight="1" thickBot="1">
      <c r="A41" s="404"/>
      <c r="B41" s="440"/>
      <c r="C41" s="344"/>
      <c r="D41" s="344"/>
      <c r="E41" s="440"/>
      <c r="G41" s="448"/>
      <c r="H41" s="448"/>
      <c r="I41" s="448"/>
    </row>
    <row r="42" spans="1:9" ht="23.25" customHeight="1" thickBot="1">
      <c r="A42" s="610" t="s">
        <v>894</v>
      </c>
      <c r="B42" s="611">
        <v>24400</v>
      </c>
      <c r="C42" s="611">
        <f>'VÝDAJE - kapitoly'!E640</f>
        <v>2710539</v>
      </c>
      <c r="D42" s="671">
        <f>'VÝDAJE - kapitoly'!F640</f>
        <v>2637154</v>
      </c>
      <c r="E42" s="674">
        <f>D42/C42*100</f>
        <v>97.29260490256735</v>
      </c>
      <c r="G42" s="448"/>
      <c r="H42" s="448"/>
      <c r="I42" s="448"/>
    </row>
    <row r="43" spans="1:9" ht="7.5" customHeight="1" thickBot="1">
      <c r="A43" s="441"/>
      <c r="B43" s="442"/>
      <c r="C43" s="442"/>
      <c r="D43" s="442"/>
      <c r="E43" s="443"/>
      <c r="G43" s="448"/>
      <c r="H43" s="448"/>
      <c r="I43" s="448"/>
    </row>
    <row r="44" spans="1:9" ht="23.25" customHeight="1" thickBot="1">
      <c r="A44" s="444" t="s">
        <v>1129</v>
      </c>
      <c r="B44" s="445">
        <f>SUM(B42+B40)</f>
        <v>8285660</v>
      </c>
      <c r="C44" s="445">
        <f>SUM(C42+C40)</f>
        <v>13414343</v>
      </c>
      <c r="D44" s="445">
        <f>SUM(D42+D40)</f>
        <v>12648348</v>
      </c>
      <c r="E44" s="446">
        <f>D44/C44*100</f>
        <v>94.28973152095485</v>
      </c>
      <c r="G44" s="448"/>
      <c r="H44" s="448"/>
      <c r="I44" s="448"/>
    </row>
    <row r="45" spans="2:9" ht="16.5" customHeight="1" thickBot="1">
      <c r="B45" s="402"/>
      <c r="C45" s="402"/>
      <c r="D45" s="402"/>
      <c r="G45" s="448"/>
      <c r="H45" s="448"/>
      <c r="I45" s="448"/>
    </row>
    <row r="46" spans="1:9" ht="19.5" customHeight="1" thickBot="1">
      <c r="A46" s="444" t="s">
        <v>896</v>
      </c>
      <c r="B46" s="445">
        <f>B17-B44</f>
        <v>0</v>
      </c>
      <c r="C46" s="445">
        <f>C17-C44</f>
        <v>-0.09999999962747097</v>
      </c>
      <c r="D46" s="445">
        <f>D17-D44</f>
        <v>417234</v>
      </c>
      <c r="E46" s="446" t="s">
        <v>777</v>
      </c>
      <c r="G46" s="450"/>
      <c r="H46" s="450"/>
      <c r="I46" s="450"/>
    </row>
    <row r="47" spans="1:9" ht="12.75" customHeight="1">
      <c r="A47" s="447"/>
      <c r="B47" s="440"/>
      <c r="C47" s="440"/>
      <c r="D47" s="440"/>
      <c r="E47" s="422"/>
      <c r="G47" s="450"/>
      <c r="H47" s="450"/>
      <c r="I47" s="450"/>
    </row>
    <row r="48" spans="1:9" ht="12.75">
      <c r="A48" t="s">
        <v>406</v>
      </c>
      <c r="B48" s="402"/>
      <c r="C48" s="402"/>
      <c r="D48" s="402"/>
      <c r="G48" s="449"/>
      <c r="H48" s="449"/>
      <c r="I48" s="449"/>
    </row>
    <row r="49" spans="1:9" ht="12.75" customHeight="1">
      <c r="A49" s="451"/>
      <c r="B49" s="452"/>
      <c r="C49" s="452"/>
      <c r="D49" s="452"/>
      <c r="E49" s="10"/>
      <c r="G49" s="127"/>
      <c r="H49" s="127"/>
      <c r="I49" s="127"/>
    </row>
    <row r="50" spans="1:9" ht="12.75" customHeight="1">
      <c r="A50" s="441"/>
      <c r="B50" s="442"/>
      <c r="C50" s="442"/>
      <c r="D50" s="442"/>
      <c r="E50" s="443"/>
      <c r="G50" s="450"/>
      <c r="H50" s="450"/>
      <c r="I50" s="450"/>
    </row>
    <row r="51" spans="1:9" ht="12.75" customHeight="1">
      <c r="A51" s="441"/>
      <c r="B51" s="442"/>
      <c r="C51" s="442"/>
      <c r="D51" s="442"/>
      <c r="E51" s="443"/>
      <c r="G51" s="450"/>
      <c r="H51" s="450"/>
      <c r="I51" s="450"/>
    </row>
    <row r="52" spans="1:9" ht="12.75" customHeight="1">
      <c r="A52" s="404"/>
      <c r="B52" s="440"/>
      <c r="C52" s="440"/>
      <c r="D52" s="440"/>
      <c r="E52" s="422"/>
      <c r="G52" s="449"/>
      <c r="H52" s="449"/>
      <c r="I52" s="449"/>
    </row>
    <row r="53" spans="1:9" ht="12.75" customHeight="1">
      <c r="A53" s="10"/>
      <c r="B53" s="10"/>
      <c r="C53" s="10"/>
      <c r="D53" s="10"/>
      <c r="E53" s="10"/>
      <c r="G53" s="127"/>
      <c r="H53" s="127"/>
      <c r="I53" s="127"/>
    </row>
    <row r="54" spans="1:9" ht="12.75" customHeight="1">
      <c r="A54" s="404"/>
      <c r="B54" s="440"/>
      <c r="C54" s="440"/>
      <c r="D54" s="440"/>
      <c r="E54" s="422"/>
      <c r="G54" s="450"/>
      <c r="H54" s="450"/>
      <c r="I54" s="450"/>
    </row>
    <row r="55" spans="1:9" ht="12.75" customHeight="1">
      <c r="A55" s="404"/>
      <c r="B55" s="440"/>
      <c r="C55" s="440"/>
      <c r="D55" s="440"/>
      <c r="E55" s="422"/>
      <c r="G55" s="450"/>
      <c r="H55" s="450"/>
      <c r="I55" s="450"/>
    </row>
    <row r="56" spans="1:9" ht="12.75">
      <c r="A56" s="10"/>
      <c r="B56" s="10"/>
      <c r="C56" s="10"/>
      <c r="D56" s="10"/>
      <c r="E56" s="10"/>
      <c r="G56" s="450"/>
      <c r="H56" s="448"/>
      <c r="I56" s="450"/>
    </row>
    <row r="57" spans="1:9" ht="12.75" customHeight="1">
      <c r="A57" s="453"/>
      <c r="B57" s="454"/>
      <c r="C57" s="454"/>
      <c r="D57" s="455"/>
      <c r="E57" s="10"/>
      <c r="G57" s="449"/>
      <c r="H57" s="449"/>
      <c r="I57" s="449"/>
    </row>
    <row r="58" spans="1:9" ht="12.75" customHeight="1">
      <c r="A58" s="404"/>
      <c r="B58" s="404"/>
      <c r="C58" s="404"/>
      <c r="D58" s="455"/>
      <c r="E58" s="10"/>
      <c r="G58" s="127"/>
      <c r="H58" s="127"/>
      <c r="I58" s="127"/>
    </row>
    <row r="59" spans="1:9" ht="12.75">
      <c r="A59" s="127"/>
      <c r="B59" s="127"/>
      <c r="C59" s="127"/>
      <c r="D59" s="127"/>
      <c r="E59" s="127"/>
      <c r="G59" s="450"/>
      <c r="H59" s="450"/>
      <c r="I59" s="450"/>
    </row>
    <row r="60" spans="1:9" ht="12.75">
      <c r="A60" s="10"/>
      <c r="B60" s="10"/>
      <c r="C60" s="10"/>
      <c r="D60" s="456"/>
      <c r="E60" s="127"/>
      <c r="G60" s="450"/>
      <c r="H60" s="448"/>
      <c r="I60" s="450"/>
    </row>
    <row r="61" spans="1:9" ht="12.75">
      <c r="A61" s="127"/>
      <c r="B61" s="127"/>
      <c r="C61" s="127"/>
      <c r="D61" s="127"/>
      <c r="E61" s="127"/>
      <c r="G61" s="449"/>
      <c r="H61" s="449"/>
      <c r="I61" s="449"/>
    </row>
    <row r="62" spans="1:9" ht="12.75">
      <c r="A62" s="127"/>
      <c r="B62" s="127"/>
      <c r="C62" s="127"/>
      <c r="D62" s="449"/>
      <c r="E62" s="127"/>
      <c r="G62" s="127"/>
      <c r="H62" s="127"/>
      <c r="I62" s="127"/>
    </row>
    <row r="63" spans="7:9" ht="12.75">
      <c r="G63" s="127"/>
      <c r="H63" s="127"/>
      <c r="I63" s="127"/>
    </row>
    <row r="64" spans="7:9" ht="12.75">
      <c r="G64" s="127"/>
      <c r="H64" s="127"/>
      <c r="I64" s="127"/>
    </row>
    <row r="65" spans="7:9" ht="12.75">
      <c r="G65" s="127"/>
      <c r="H65" s="127"/>
      <c r="I65" s="127"/>
    </row>
    <row r="66" spans="7:9" ht="12.75">
      <c r="G66" s="127"/>
      <c r="H66" s="127"/>
      <c r="I66" s="127"/>
    </row>
    <row r="67" spans="7:9" ht="12.75">
      <c r="G67" s="127"/>
      <c r="H67" s="127"/>
      <c r="I67" s="127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10.75390625" style="0" customWidth="1"/>
  </cols>
  <sheetData>
    <row r="1" spans="1:16" ht="18.75">
      <c r="A1" s="949" t="s">
        <v>405</v>
      </c>
      <c r="B1" s="949"/>
      <c r="C1" s="949"/>
      <c r="D1" s="949"/>
      <c r="E1" s="949"/>
      <c r="F1" s="19"/>
      <c r="O1" s="60"/>
      <c r="P1" s="60"/>
    </row>
    <row r="2" spans="1:16" ht="18">
      <c r="A2" s="188"/>
      <c r="B2" s="188"/>
      <c r="C2" s="188"/>
      <c r="D2" s="188"/>
      <c r="E2" s="188"/>
      <c r="F2" s="19"/>
      <c r="O2" s="60"/>
      <c r="P2" s="60"/>
    </row>
    <row r="3" spans="1:2" ht="18" customHeight="1">
      <c r="A3" s="1"/>
      <c r="B3" s="1"/>
    </row>
    <row r="4" spans="1:5" ht="18" customHeight="1">
      <c r="A4" s="1" t="s">
        <v>1151</v>
      </c>
      <c r="B4" s="1"/>
      <c r="D4" s="367">
        <v>2713554.77</v>
      </c>
      <c r="E4" s="1" t="s">
        <v>1223</v>
      </c>
    </row>
    <row r="5" spans="1:5" ht="18" customHeight="1">
      <c r="A5" s="1"/>
      <c r="B5" s="1"/>
      <c r="D5" s="225"/>
      <c r="E5" s="2"/>
    </row>
    <row r="6" spans="1:2" ht="15.75">
      <c r="A6" s="1"/>
      <c r="B6" s="1"/>
    </row>
    <row r="7" spans="1:6" ht="16.5" thickBot="1">
      <c r="A7" s="1" t="s">
        <v>995</v>
      </c>
      <c r="B7" s="1"/>
      <c r="E7" s="407" t="s">
        <v>1131</v>
      </c>
      <c r="F7" s="2"/>
    </row>
    <row r="8" spans="1:5" ht="25.5" customHeight="1">
      <c r="A8" s="480"/>
      <c r="B8" s="784" t="s">
        <v>1242</v>
      </c>
      <c r="C8" s="785" t="s">
        <v>1243</v>
      </c>
      <c r="D8" s="786" t="s">
        <v>1139</v>
      </c>
      <c r="E8" s="481" t="s">
        <v>956</v>
      </c>
    </row>
    <row r="9" spans="1:5" ht="22.5" customHeight="1">
      <c r="A9" s="482" t="s">
        <v>820</v>
      </c>
      <c r="B9" s="208">
        <v>4797000</v>
      </c>
      <c r="C9" s="208">
        <v>4797000</v>
      </c>
      <c r="D9" s="208">
        <v>4797000</v>
      </c>
      <c r="E9" s="484">
        <f>D9/C9*100</f>
        <v>100</v>
      </c>
    </row>
    <row r="10" spans="1:5" ht="22.5" customHeight="1">
      <c r="A10" s="482" t="s">
        <v>821</v>
      </c>
      <c r="B10" s="208">
        <v>310000</v>
      </c>
      <c r="C10" s="208">
        <v>310000</v>
      </c>
      <c r="D10" s="208">
        <v>310000</v>
      </c>
      <c r="E10" s="484">
        <f>D10/C10*100</f>
        <v>100</v>
      </c>
    </row>
    <row r="11" spans="1:5" ht="25.5" customHeight="1">
      <c r="A11" s="483" t="s">
        <v>334</v>
      </c>
      <c r="B11" s="208">
        <v>0</v>
      </c>
      <c r="C11" s="208">
        <v>0</v>
      </c>
      <c r="D11" s="208">
        <v>45</v>
      </c>
      <c r="E11" s="484" t="s">
        <v>777</v>
      </c>
    </row>
    <row r="12" spans="1:5" ht="16.5" customHeight="1" thickBot="1">
      <c r="A12" s="485" t="s">
        <v>817</v>
      </c>
      <c r="B12" s="486">
        <f>SUM(B9:B11)</f>
        <v>5107000</v>
      </c>
      <c r="C12" s="486">
        <f>SUM(C9:C11)</f>
        <v>5107000</v>
      </c>
      <c r="D12" s="486">
        <f>SUM(D9:D11)</f>
        <v>5107045</v>
      </c>
      <c r="E12" s="487">
        <f>D12/C12*100</f>
        <v>100.0008811435285</v>
      </c>
    </row>
    <row r="13" spans="1:5" ht="16.5" customHeight="1">
      <c r="A13" s="8"/>
      <c r="B13" s="15"/>
      <c r="C13" s="15"/>
      <c r="D13" s="15"/>
      <c r="E13" s="83"/>
    </row>
    <row r="14" spans="1:5" s="186" customFormat="1" ht="12.75">
      <c r="A14" s="24"/>
      <c r="B14" s="24"/>
      <c r="C14" s="24"/>
      <c r="D14" s="24"/>
      <c r="E14" s="24"/>
    </row>
    <row r="15" spans="1:5" ht="15.75">
      <c r="A15" s="58" t="s">
        <v>842</v>
      </c>
      <c r="B15" s="24"/>
      <c r="C15" s="24"/>
      <c r="D15" s="667">
        <v>7820599.77</v>
      </c>
      <c r="E15" s="58" t="s">
        <v>1223</v>
      </c>
    </row>
    <row r="17" ht="17.25" customHeight="1"/>
    <row r="18" spans="1:5" ht="16.5" thickBot="1">
      <c r="A18" s="1" t="s">
        <v>996</v>
      </c>
      <c r="B18" s="1"/>
      <c r="D18" s="24"/>
      <c r="E18" s="407" t="s">
        <v>1131</v>
      </c>
    </row>
    <row r="19" spans="1:16" ht="25.5">
      <c r="A19" s="488"/>
      <c r="B19" s="784" t="s">
        <v>1242</v>
      </c>
      <c r="C19" s="785" t="s">
        <v>1243</v>
      </c>
      <c r="D19" s="787" t="s">
        <v>1139</v>
      </c>
      <c r="E19" s="481" t="s">
        <v>956</v>
      </c>
      <c r="F19" s="9"/>
      <c r="O19" s="8"/>
      <c r="P19" s="9"/>
    </row>
    <row r="20" spans="1:16" ht="27" customHeight="1">
      <c r="A20" s="489" t="s">
        <v>767</v>
      </c>
      <c r="B20" s="208">
        <v>1437000</v>
      </c>
      <c r="C20" s="208">
        <v>1437000</v>
      </c>
      <c r="D20" s="208">
        <v>1354800</v>
      </c>
      <c r="E20" s="660">
        <f aca="true" t="shared" si="0" ref="E20:E25">D20/C20*100</f>
        <v>94.27974947807934</v>
      </c>
      <c r="F20" s="44"/>
      <c r="O20" s="20"/>
      <c r="P20" s="44"/>
    </row>
    <row r="21" spans="1:16" ht="27" customHeight="1">
      <c r="A21" s="489" t="s">
        <v>768</v>
      </c>
      <c r="B21" s="208">
        <v>2130000</v>
      </c>
      <c r="C21" s="208">
        <v>2130000</v>
      </c>
      <c r="D21" s="208">
        <v>1719580</v>
      </c>
      <c r="E21" s="492">
        <f t="shared" si="0"/>
        <v>80.73145539906103</v>
      </c>
      <c r="F21" s="44"/>
      <c r="O21" s="20"/>
      <c r="P21" s="44"/>
    </row>
    <row r="22" spans="1:16" ht="27" customHeight="1">
      <c r="A22" s="489" t="s">
        <v>769</v>
      </c>
      <c r="B22" s="208">
        <v>53000</v>
      </c>
      <c r="C22" s="208">
        <v>103000</v>
      </c>
      <c r="D22" s="208">
        <v>74600</v>
      </c>
      <c r="E22" s="484">
        <f t="shared" si="0"/>
        <v>72.42718446601941</v>
      </c>
      <c r="F22" s="44"/>
      <c r="O22" s="20"/>
      <c r="P22" s="44"/>
    </row>
    <row r="23" spans="1:16" ht="39.75" customHeight="1">
      <c r="A23" s="489" t="s">
        <v>1198</v>
      </c>
      <c r="B23" s="208">
        <v>0</v>
      </c>
      <c r="C23" s="208">
        <v>2713500</v>
      </c>
      <c r="D23" s="208">
        <v>1008271</v>
      </c>
      <c r="E23" s="484">
        <f t="shared" si="0"/>
        <v>37.15758245807997</v>
      </c>
      <c r="F23" s="44"/>
      <c r="O23" s="20"/>
      <c r="P23" s="44"/>
    </row>
    <row r="24" spans="1:16" ht="27" customHeight="1">
      <c r="A24" s="622" t="s">
        <v>312</v>
      </c>
      <c r="B24" s="620">
        <v>1487000</v>
      </c>
      <c r="C24" s="620">
        <v>1437000</v>
      </c>
      <c r="D24" s="620">
        <v>348772</v>
      </c>
      <c r="E24" s="640">
        <f t="shared" si="0"/>
        <v>24.270842032011135</v>
      </c>
      <c r="F24" s="44"/>
      <c r="O24" s="20"/>
      <c r="P24" s="44"/>
    </row>
    <row r="25" spans="1:16" ht="16.5" customHeight="1" thickBot="1">
      <c r="A25" s="485" t="s">
        <v>818</v>
      </c>
      <c r="B25" s="486">
        <f>SUM(B20:B24)</f>
        <v>5107000</v>
      </c>
      <c r="C25" s="486">
        <f>SUM(C20:C24)</f>
        <v>7820500</v>
      </c>
      <c r="D25" s="486">
        <f>SUM(D20:D24)</f>
        <v>4506023</v>
      </c>
      <c r="E25" s="490">
        <f t="shared" si="0"/>
        <v>57.61809347228438</v>
      </c>
      <c r="F25" s="25"/>
      <c r="O25" s="15"/>
      <c r="P25" s="25"/>
    </row>
    <row r="26" ht="18" customHeight="1"/>
    <row r="27" ht="18" customHeight="1"/>
    <row r="28" ht="18" customHeight="1">
      <c r="D28" s="24"/>
    </row>
    <row r="29" spans="1:7" ht="15.75">
      <c r="A29" s="1" t="s">
        <v>839</v>
      </c>
      <c r="B29" s="1"/>
      <c r="D29" s="491">
        <v>3314576.2</v>
      </c>
      <c r="E29" s="1" t="s">
        <v>1223</v>
      </c>
      <c r="F29" s="316"/>
      <c r="G29" s="316"/>
    </row>
    <row r="30" ht="12.75">
      <c r="D30" s="24"/>
    </row>
    <row r="31" spans="1:4" ht="18.75">
      <c r="A31" s="119"/>
      <c r="D31" s="225"/>
    </row>
    <row r="32" spans="1:4" ht="18.75">
      <c r="A32" s="119"/>
      <c r="D32" s="225"/>
    </row>
    <row r="33" ht="18.75">
      <c r="A33" s="121"/>
    </row>
    <row r="34" ht="18.75">
      <c r="A34" s="121"/>
    </row>
    <row r="35" ht="15.75">
      <c r="A35" s="123"/>
    </row>
    <row r="36" ht="18.75">
      <c r="A36" s="121"/>
    </row>
    <row r="37" ht="18.75">
      <c r="A37" s="121"/>
    </row>
    <row r="38" ht="18.75">
      <c r="A38" s="121"/>
    </row>
    <row r="39" ht="18.75">
      <c r="A39" s="125"/>
    </row>
    <row r="40" ht="18.75">
      <c r="A40" s="125"/>
    </row>
    <row r="41" ht="18.75">
      <c r="A41" s="125"/>
    </row>
    <row r="42" ht="18.75">
      <c r="A42" s="121"/>
    </row>
    <row r="43" ht="18.75">
      <c r="A43" s="121"/>
    </row>
    <row r="44" ht="15.75">
      <c r="A44" s="124"/>
    </row>
    <row r="45" ht="18.75">
      <c r="A45" s="122"/>
    </row>
    <row r="46" ht="18.75">
      <c r="A46" s="122"/>
    </row>
    <row r="47" ht="18.75">
      <c r="A47" s="122"/>
    </row>
    <row r="48" ht="18.75">
      <c r="A48" s="120"/>
    </row>
    <row r="49" ht="18.75">
      <c r="A49" s="122"/>
    </row>
    <row r="50" ht="18.75">
      <c r="A50" s="122"/>
    </row>
    <row r="51" ht="18.75">
      <c r="A51" s="122"/>
    </row>
    <row r="52" ht="15.75">
      <c r="A52" s="123"/>
    </row>
    <row r="53" ht="18.75">
      <c r="A53" s="122"/>
    </row>
    <row r="54" ht="15.75">
      <c r="A54" s="124"/>
    </row>
    <row r="55" ht="18.75">
      <c r="A55" s="120"/>
    </row>
    <row r="56" ht="15.75">
      <c r="A56" s="123"/>
    </row>
    <row r="57" ht="15.75">
      <c r="A57" s="124"/>
    </row>
    <row r="58" ht="15.75">
      <c r="A58" s="124"/>
    </row>
    <row r="59" ht="18.75">
      <c r="A59" s="122"/>
    </row>
    <row r="60" spans="1:2" ht="18.75">
      <c r="A60" s="122"/>
      <c r="B60" s="120"/>
    </row>
    <row r="61" ht="18.75">
      <c r="A61" s="122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31496062992125984" footer="0.7874015748031497"/>
  <pageSetup firstPageNumber="29" useFirstPageNumber="1" fitToHeight="0" fitToWidth="1" horizontalDpi="600" verticalDpi="600" orientation="portrait" paperSize="9" r:id="rId1"/>
  <headerFooter alignWithMargins="0">
    <oddFooter>&amp;C&amp;P</oddFooter>
  </headerFooter>
  <rowBreaks count="1" manualBreakCount="1">
    <brk id="29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H23" sqref="H23"/>
    </sheetView>
  </sheetViews>
  <sheetFormatPr defaultColWidth="9.125" defaultRowHeight="12.75"/>
  <cols>
    <col min="1" max="1" width="36.625" style="0" customWidth="1"/>
    <col min="2" max="3" width="12.125" style="0" customWidth="1"/>
    <col min="4" max="4" width="16.125" style="0" customWidth="1"/>
    <col min="5" max="5" width="9.875" style="0" customWidth="1"/>
    <col min="7" max="7" width="11.875" style="0" customWidth="1"/>
    <col min="8" max="8" width="10.125" style="0" bestFit="1" customWidth="1"/>
  </cols>
  <sheetData>
    <row r="1" spans="1:5" s="763" customFormat="1" ht="17.25" customHeight="1">
      <c r="A1" s="949" t="s">
        <v>1096</v>
      </c>
      <c r="B1" s="949"/>
      <c r="C1" s="949"/>
      <c r="D1" s="949"/>
      <c r="E1" s="949"/>
    </row>
    <row r="2" spans="1:5" ht="18" customHeight="1">
      <c r="A2" s="114"/>
      <c r="B2" s="188"/>
      <c r="C2" s="188"/>
      <c r="D2" s="188"/>
      <c r="E2" s="188"/>
    </row>
    <row r="3" spans="1:5" ht="18" customHeight="1">
      <c r="A3" s="188"/>
      <c r="B3" s="188"/>
      <c r="C3" s="188"/>
      <c r="D3" s="188"/>
      <c r="E3" s="188"/>
    </row>
    <row r="4" spans="1:2" ht="18" customHeight="1">
      <c r="A4" s="1"/>
      <c r="B4" s="1"/>
    </row>
    <row r="5" spans="1:5" ht="18" customHeight="1">
      <c r="A5" s="1" t="s">
        <v>1151</v>
      </c>
      <c r="B5" s="1" t="s">
        <v>1253</v>
      </c>
      <c r="D5" s="366">
        <v>78446095.65</v>
      </c>
      <c r="E5" s="2" t="s">
        <v>1223</v>
      </c>
    </row>
    <row r="6" spans="1:5" ht="18" customHeight="1">
      <c r="A6" s="58"/>
      <c r="B6" s="58"/>
      <c r="D6" s="212"/>
      <c r="E6" s="2"/>
    </row>
    <row r="7" spans="1:2" ht="15.75">
      <c r="A7" s="58"/>
      <c r="B7" s="403"/>
    </row>
    <row r="8" spans="1:5" ht="16.5" thickBot="1">
      <c r="A8" s="58" t="s">
        <v>997</v>
      </c>
      <c r="B8" s="58"/>
      <c r="E8" s="407" t="s">
        <v>1131</v>
      </c>
    </row>
    <row r="9" spans="1:5" ht="26.25" customHeight="1">
      <c r="A9" s="480"/>
      <c r="B9" s="784" t="s">
        <v>1242</v>
      </c>
      <c r="C9" s="785" t="s">
        <v>1243</v>
      </c>
      <c r="D9" s="786" t="s">
        <v>1139</v>
      </c>
      <c r="E9" s="481" t="s">
        <v>956</v>
      </c>
    </row>
    <row r="10" spans="1:5" ht="22.5" customHeight="1">
      <c r="A10" s="482" t="s">
        <v>1095</v>
      </c>
      <c r="B10" s="208">
        <v>0</v>
      </c>
      <c r="C10" s="208">
        <v>0</v>
      </c>
      <c r="D10" s="208">
        <v>187891</v>
      </c>
      <c r="E10" s="492" t="s">
        <v>777</v>
      </c>
    </row>
    <row r="11" spans="1:5" ht="22.5" customHeight="1">
      <c r="A11" s="482" t="s">
        <v>1161</v>
      </c>
      <c r="B11" s="208">
        <v>0</v>
      </c>
      <c r="C11" s="208">
        <v>0</v>
      </c>
      <c r="D11" s="208">
        <v>9778</v>
      </c>
      <c r="E11" s="492" t="s">
        <v>777</v>
      </c>
    </row>
    <row r="12" spans="1:5" ht="22.5" customHeight="1">
      <c r="A12" s="619" t="s">
        <v>298</v>
      </c>
      <c r="B12" s="620">
        <v>0</v>
      </c>
      <c r="C12" s="620">
        <v>7000000</v>
      </c>
      <c r="D12" s="620">
        <v>7000000</v>
      </c>
      <c r="E12" s="484">
        <f>D12/C12*100</f>
        <v>100</v>
      </c>
    </row>
    <row r="13" spans="1:5" ht="16.5" customHeight="1" thickBot="1">
      <c r="A13" s="485" t="s">
        <v>817</v>
      </c>
      <c r="B13" s="486">
        <f>SUM(B10)</f>
        <v>0</v>
      </c>
      <c r="C13" s="486">
        <f>SUM(C10:C12)</f>
        <v>7000000</v>
      </c>
      <c r="D13" s="486">
        <f>SUM(D10:D12)</f>
        <v>7197669</v>
      </c>
      <c r="E13" s="668">
        <f>D13/C13*100</f>
        <v>102.82384285714285</v>
      </c>
    </row>
    <row r="14" spans="1:5" ht="18" customHeight="1">
      <c r="A14" s="14"/>
      <c r="D14" s="24"/>
      <c r="E14" s="24"/>
    </row>
    <row r="15" spans="1:5" ht="18" customHeight="1">
      <c r="A15" s="14"/>
      <c r="D15" s="24"/>
      <c r="E15" s="24"/>
    </row>
    <row r="16" spans="1:5" ht="15.75" customHeight="1">
      <c r="A16" s="1" t="s">
        <v>842</v>
      </c>
      <c r="B16" s="1"/>
      <c r="D16" s="493">
        <f>D5+D13</f>
        <v>85643764.65</v>
      </c>
      <c r="E16" s="42" t="s">
        <v>1223</v>
      </c>
    </row>
    <row r="17" spans="4:5" ht="18" customHeight="1">
      <c r="D17" s="24"/>
      <c r="E17" s="24"/>
    </row>
    <row r="18" ht="18" customHeight="1"/>
    <row r="19" spans="1:5" ht="16.5" thickBot="1">
      <c r="A19" s="1" t="s">
        <v>996</v>
      </c>
      <c r="B19" s="1"/>
      <c r="E19" s="407" t="s">
        <v>1131</v>
      </c>
    </row>
    <row r="20" spans="1:5" ht="26.25" customHeight="1">
      <c r="A20" s="488"/>
      <c r="B20" s="784" t="s">
        <v>1242</v>
      </c>
      <c r="C20" s="785" t="s">
        <v>1243</v>
      </c>
      <c r="D20" s="787" t="s">
        <v>1139</v>
      </c>
      <c r="E20" s="481" t="s">
        <v>956</v>
      </c>
    </row>
    <row r="21" spans="1:5" ht="22.5" customHeight="1">
      <c r="A21" s="482" t="s">
        <v>819</v>
      </c>
      <c r="B21" s="208">
        <v>0</v>
      </c>
      <c r="C21" s="208">
        <v>85446100</v>
      </c>
      <c r="D21" s="208">
        <v>47557483</v>
      </c>
      <c r="E21" s="484">
        <f>D21/C21*100</f>
        <v>55.657874379287065</v>
      </c>
    </row>
    <row r="22" spans="1:5" ht="16.5" customHeight="1" thickBot="1">
      <c r="A22" s="485" t="s">
        <v>818</v>
      </c>
      <c r="B22" s="486">
        <f>SUM(B21:B21)</f>
        <v>0</v>
      </c>
      <c r="C22" s="486">
        <f>SUM(C21)</f>
        <v>85446100</v>
      </c>
      <c r="D22" s="486">
        <f>D21</f>
        <v>47557483</v>
      </c>
      <c r="E22" s="490">
        <f>D22/C22*100</f>
        <v>55.657874379287065</v>
      </c>
    </row>
    <row r="23" ht="12" customHeight="1">
      <c r="C23" s="12"/>
    </row>
    <row r="24" spans="3:5" ht="12" customHeight="1">
      <c r="C24" s="12"/>
      <c r="D24" s="24"/>
      <c r="E24" s="24"/>
    </row>
    <row r="25" spans="4:5" ht="12.75">
      <c r="D25" s="61"/>
      <c r="E25" s="24"/>
    </row>
    <row r="26" spans="1:5" ht="15.75">
      <c r="A26" s="383" t="s">
        <v>619</v>
      </c>
      <c r="D26" s="494">
        <f>D16-D22</f>
        <v>38086281.650000006</v>
      </c>
      <c r="E26" s="495" t="s">
        <v>1223</v>
      </c>
    </row>
    <row r="27" spans="4:5" ht="12.75">
      <c r="D27" s="61"/>
      <c r="E27" s="24"/>
    </row>
    <row r="28" spans="4:5" ht="12.75">
      <c r="D28" s="24"/>
      <c r="E28" s="24"/>
    </row>
    <row r="29" spans="1:5" ht="15.75">
      <c r="A29" s="1" t="s">
        <v>952</v>
      </c>
      <c r="B29" s="1"/>
      <c r="D29" s="496">
        <v>33777078</v>
      </c>
      <c r="E29" s="49" t="s">
        <v>1223</v>
      </c>
    </row>
    <row r="30" spans="4:5" ht="12.75">
      <c r="D30" s="24"/>
      <c r="E30" s="24"/>
    </row>
    <row r="31" spans="4:5" ht="12.75">
      <c r="D31" s="61"/>
      <c r="E31" s="24"/>
    </row>
    <row r="32" spans="1:5" ht="15.75">
      <c r="A32" s="1" t="s">
        <v>618</v>
      </c>
      <c r="B32" s="1"/>
      <c r="D32" s="496">
        <f>D26-D29</f>
        <v>4309203.650000006</v>
      </c>
      <c r="E32" s="495" t="s">
        <v>1223</v>
      </c>
    </row>
    <row r="33" spans="4:5" ht="12.75">
      <c r="D33" s="24"/>
      <c r="E33" s="24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9448818897637796"/>
  <pageSetup firstPageNumber="30" useFirstPageNumber="1" fitToHeight="0" fitToWidth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06"/>
  <sheetViews>
    <sheetView zoomScaleSheetLayoutView="70" workbookViewId="0" topLeftCell="A1">
      <selection activeCell="F5" sqref="F5"/>
    </sheetView>
  </sheetViews>
  <sheetFormatPr defaultColWidth="9.125" defaultRowHeight="12.75"/>
  <cols>
    <col min="1" max="1" width="5.375" style="0" customWidth="1"/>
    <col min="2" max="2" width="44.625" style="0" customWidth="1"/>
    <col min="3" max="3" width="12.25390625" style="12" customWidth="1"/>
    <col min="4" max="7" width="11.00390625" style="12" customWidth="1"/>
    <col min="8" max="8" width="12.25390625" style="12" customWidth="1"/>
    <col min="9" max="9" width="12.00390625" style="0" customWidth="1"/>
    <col min="10" max="10" width="11.625" style="0" customWidth="1"/>
  </cols>
  <sheetData>
    <row r="1" spans="1:8" s="765" customFormat="1" ht="19.5" thickBot="1">
      <c r="A1" s="953" t="s">
        <v>416</v>
      </c>
      <c r="B1" s="953"/>
      <c r="C1" s="953"/>
      <c r="D1" s="953"/>
      <c r="E1" s="953"/>
      <c r="F1" s="953"/>
      <c r="G1" s="953"/>
      <c r="H1" s="953"/>
    </row>
    <row r="2" spans="1:8" ht="39.75" customHeight="1">
      <c r="A2" s="511" t="s">
        <v>249</v>
      </c>
      <c r="B2" s="512" t="s">
        <v>250</v>
      </c>
      <c r="C2" s="513" t="s">
        <v>251</v>
      </c>
      <c r="D2" s="513" t="s">
        <v>252</v>
      </c>
      <c r="E2" s="513" t="s">
        <v>253</v>
      </c>
      <c r="F2" s="513" t="s">
        <v>254</v>
      </c>
      <c r="G2" s="513" t="s">
        <v>255</v>
      </c>
      <c r="H2" s="514" t="s">
        <v>256</v>
      </c>
    </row>
    <row r="3" spans="1:10" ht="14.25">
      <c r="A3" s="954" t="s">
        <v>257</v>
      </c>
      <c r="B3" s="955"/>
      <c r="C3" s="955"/>
      <c r="D3" s="955"/>
      <c r="E3" s="955"/>
      <c r="F3" s="955"/>
      <c r="G3" s="955"/>
      <c r="H3" s="956"/>
      <c r="J3" s="402"/>
    </row>
    <row r="4" spans="1:10" ht="12.75">
      <c r="A4" s="790">
        <v>165</v>
      </c>
      <c r="B4" s="516" t="s">
        <v>258</v>
      </c>
      <c r="C4" s="791">
        <v>1000000</v>
      </c>
      <c r="D4" s="791">
        <v>1000000</v>
      </c>
      <c r="E4" s="792"/>
      <c r="F4" s="792"/>
      <c r="G4" s="792"/>
      <c r="H4" s="793">
        <f aca="true" t="shared" si="0" ref="H4:H31">SUM(D4:F4)</f>
        <v>1000000</v>
      </c>
      <c r="J4" s="402"/>
    </row>
    <row r="5" spans="1:10" ht="28.5" customHeight="1">
      <c r="A5" s="790">
        <v>166</v>
      </c>
      <c r="B5" s="794" t="s">
        <v>259</v>
      </c>
      <c r="C5" s="791">
        <v>4500000</v>
      </c>
      <c r="D5" s="791">
        <v>2243666</v>
      </c>
      <c r="E5" s="792">
        <v>1408656</v>
      </c>
      <c r="F5" s="792"/>
      <c r="G5" s="792"/>
      <c r="H5" s="793">
        <f t="shared" si="0"/>
        <v>3652322</v>
      </c>
      <c r="J5" s="402"/>
    </row>
    <row r="6" spans="1:10" ht="12.75">
      <c r="A6" s="790">
        <v>167</v>
      </c>
      <c r="B6" s="516" t="s">
        <v>335</v>
      </c>
      <c r="C6" s="791">
        <v>1399591</v>
      </c>
      <c r="D6" s="791">
        <v>812863</v>
      </c>
      <c r="E6" s="792">
        <v>464472</v>
      </c>
      <c r="F6" s="792">
        <v>12451</v>
      </c>
      <c r="G6" s="792"/>
      <c r="H6" s="793">
        <f t="shared" si="0"/>
        <v>1289786</v>
      </c>
      <c r="J6" s="402"/>
    </row>
    <row r="7" spans="1:10" ht="12.75">
      <c r="A7" s="790">
        <v>168</v>
      </c>
      <c r="B7" s="516" t="s">
        <v>336</v>
      </c>
      <c r="C7" s="791">
        <v>2996342</v>
      </c>
      <c r="D7" s="791">
        <v>1754124</v>
      </c>
      <c r="E7" s="792">
        <v>955948</v>
      </c>
      <c r="F7" s="792"/>
      <c r="G7" s="792"/>
      <c r="H7" s="793">
        <f t="shared" si="0"/>
        <v>2710072</v>
      </c>
      <c r="J7" s="402"/>
    </row>
    <row r="8" spans="1:10" ht="12.75">
      <c r="A8" s="790">
        <v>169</v>
      </c>
      <c r="B8" s="516" t="s">
        <v>337</v>
      </c>
      <c r="C8" s="791">
        <v>500000</v>
      </c>
      <c r="D8" s="791">
        <v>190580</v>
      </c>
      <c r="E8" s="792">
        <v>175853</v>
      </c>
      <c r="F8" s="792">
        <v>60000</v>
      </c>
      <c r="G8" s="792"/>
      <c r="H8" s="793">
        <f t="shared" si="0"/>
        <v>426433</v>
      </c>
      <c r="J8" s="402"/>
    </row>
    <row r="9" spans="1:10" ht="12.75">
      <c r="A9" s="790">
        <v>170</v>
      </c>
      <c r="B9" s="516" t="s">
        <v>338</v>
      </c>
      <c r="C9" s="791">
        <v>2499998</v>
      </c>
      <c r="D9" s="791">
        <v>1335701</v>
      </c>
      <c r="E9" s="792">
        <v>964214</v>
      </c>
      <c r="F9" s="792"/>
      <c r="G9" s="792"/>
      <c r="H9" s="793">
        <f t="shared" si="0"/>
        <v>2299915</v>
      </c>
      <c r="J9" s="402"/>
    </row>
    <row r="10" spans="1:10" ht="12.75">
      <c r="A10" s="790">
        <v>171</v>
      </c>
      <c r="B10" s="516" t="s">
        <v>339</v>
      </c>
      <c r="C10" s="791">
        <v>2348836</v>
      </c>
      <c r="D10" s="791">
        <v>2241370</v>
      </c>
      <c r="E10" s="792"/>
      <c r="F10" s="792"/>
      <c r="G10" s="792"/>
      <c r="H10" s="793">
        <f t="shared" si="0"/>
        <v>2241370</v>
      </c>
      <c r="J10" s="402"/>
    </row>
    <row r="11" spans="1:10" ht="12.75">
      <c r="A11" s="790">
        <v>172</v>
      </c>
      <c r="B11" s="516" t="s">
        <v>340</v>
      </c>
      <c r="C11" s="791">
        <v>6499462</v>
      </c>
      <c r="D11" s="791">
        <v>51900</v>
      </c>
      <c r="E11" s="792">
        <v>4414083</v>
      </c>
      <c r="F11" s="792">
        <v>57230</v>
      </c>
      <c r="G11" s="792"/>
      <c r="H11" s="793">
        <f t="shared" si="0"/>
        <v>4523213</v>
      </c>
      <c r="I11" s="12"/>
      <c r="J11" s="402"/>
    </row>
    <row r="12" spans="1:10" ht="12.75">
      <c r="A12" s="790">
        <v>173</v>
      </c>
      <c r="B12" s="516" t="s">
        <v>341</v>
      </c>
      <c r="C12" s="791">
        <v>1000000</v>
      </c>
      <c r="D12" s="791">
        <v>969816</v>
      </c>
      <c r="E12" s="792"/>
      <c r="F12" s="792"/>
      <c r="G12" s="792"/>
      <c r="H12" s="793">
        <f t="shared" si="0"/>
        <v>969816</v>
      </c>
      <c r="J12" s="402"/>
    </row>
    <row r="13" spans="1:10" ht="12.75">
      <c r="A13" s="790">
        <v>174</v>
      </c>
      <c r="B13" s="516" t="s">
        <v>342</v>
      </c>
      <c r="C13" s="791">
        <v>2999642</v>
      </c>
      <c r="D13" s="791">
        <v>449739</v>
      </c>
      <c r="E13" s="792">
        <v>1614878</v>
      </c>
      <c r="F13" s="792">
        <v>195600</v>
      </c>
      <c r="G13" s="792"/>
      <c r="H13" s="793">
        <f t="shared" si="0"/>
        <v>2260217</v>
      </c>
      <c r="J13" s="402"/>
    </row>
    <row r="14" spans="1:10" ht="12.75">
      <c r="A14" s="790">
        <v>175</v>
      </c>
      <c r="B14" s="794" t="s">
        <v>343</v>
      </c>
      <c r="C14" s="791">
        <v>2204808</v>
      </c>
      <c r="D14" s="791">
        <v>248605</v>
      </c>
      <c r="E14" s="792">
        <v>1636846</v>
      </c>
      <c r="F14" s="792"/>
      <c r="G14" s="792"/>
      <c r="H14" s="793">
        <f t="shared" si="0"/>
        <v>1885451</v>
      </c>
      <c r="J14" s="402"/>
    </row>
    <row r="15" spans="1:10" ht="14.25" customHeight="1">
      <c r="A15" s="790">
        <v>176</v>
      </c>
      <c r="B15" s="794" t="s">
        <v>344</v>
      </c>
      <c r="C15" s="791">
        <v>1300000</v>
      </c>
      <c r="D15" s="791">
        <v>306539</v>
      </c>
      <c r="E15" s="792">
        <v>598347</v>
      </c>
      <c r="F15" s="792">
        <v>54700</v>
      </c>
      <c r="G15" s="792"/>
      <c r="H15" s="793">
        <f t="shared" si="0"/>
        <v>959586</v>
      </c>
      <c r="I15" s="12"/>
      <c r="J15" s="402"/>
    </row>
    <row r="16" spans="1:10" ht="14.25" customHeight="1">
      <c r="A16" s="790">
        <v>177</v>
      </c>
      <c r="B16" s="795" t="s">
        <v>345</v>
      </c>
      <c r="C16" s="791">
        <v>807888</v>
      </c>
      <c r="D16" s="791">
        <v>572677</v>
      </c>
      <c r="E16" s="792">
        <v>163109</v>
      </c>
      <c r="F16" s="792"/>
      <c r="G16" s="792"/>
      <c r="H16" s="793">
        <f t="shared" si="0"/>
        <v>735786</v>
      </c>
      <c r="J16" s="402"/>
    </row>
    <row r="17" spans="1:10" ht="14.25" customHeight="1">
      <c r="A17" s="790">
        <v>178</v>
      </c>
      <c r="B17" s="516" t="s">
        <v>346</v>
      </c>
      <c r="C17" s="791">
        <v>6446675</v>
      </c>
      <c r="D17" s="791">
        <v>140841</v>
      </c>
      <c r="E17" s="792">
        <v>5757361</v>
      </c>
      <c r="F17" s="792">
        <v>150000</v>
      </c>
      <c r="G17" s="792"/>
      <c r="H17" s="793">
        <f t="shared" si="0"/>
        <v>6048202</v>
      </c>
      <c r="J17" s="402"/>
    </row>
    <row r="18" spans="1:10" ht="25.5" customHeight="1">
      <c r="A18" s="790">
        <v>179</v>
      </c>
      <c r="B18" s="794" t="s">
        <v>347</v>
      </c>
      <c r="C18" s="791">
        <v>4500000</v>
      </c>
      <c r="D18" s="791">
        <v>36412</v>
      </c>
      <c r="E18" s="792">
        <v>4434360</v>
      </c>
      <c r="F18" s="792"/>
      <c r="G18" s="792"/>
      <c r="H18" s="793">
        <f t="shared" si="0"/>
        <v>4470772</v>
      </c>
      <c r="J18" s="402"/>
    </row>
    <row r="19" spans="1:10" ht="14.25" customHeight="1">
      <c r="A19" s="790">
        <v>180</v>
      </c>
      <c r="B19" s="794" t="s">
        <v>348</v>
      </c>
      <c r="C19" s="791">
        <v>700000</v>
      </c>
      <c r="D19" s="791"/>
      <c r="E19" s="792">
        <v>635779</v>
      </c>
      <c r="F19" s="792"/>
      <c r="G19" s="792"/>
      <c r="H19" s="793">
        <f t="shared" si="0"/>
        <v>635779</v>
      </c>
      <c r="J19" s="402"/>
    </row>
    <row r="20" spans="1:10" ht="14.25" customHeight="1">
      <c r="A20" s="790">
        <v>181</v>
      </c>
      <c r="B20" s="794" t="s">
        <v>349</v>
      </c>
      <c r="C20" s="791">
        <v>1416019</v>
      </c>
      <c r="D20" s="791">
        <v>1416019</v>
      </c>
      <c r="E20" s="792"/>
      <c r="F20" s="792"/>
      <c r="G20" s="792"/>
      <c r="H20" s="793">
        <f t="shared" si="0"/>
        <v>1416019</v>
      </c>
      <c r="J20" s="402"/>
    </row>
    <row r="21" spans="1:10" ht="14.25" customHeight="1">
      <c r="A21" s="790">
        <v>182</v>
      </c>
      <c r="B21" s="794" t="s">
        <v>350</v>
      </c>
      <c r="C21" s="791">
        <v>1968848</v>
      </c>
      <c r="D21" s="791">
        <v>98000</v>
      </c>
      <c r="E21" s="792">
        <v>1193504</v>
      </c>
      <c r="F21" s="792">
        <v>231309</v>
      </c>
      <c r="G21" s="792"/>
      <c r="H21" s="793">
        <f t="shared" si="0"/>
        <v>1522813</v>
      </c>
      <c r="I21" s="12"/>
      <c r="J21" s="402"/>
    </row>
    <row r="22" spans="1:10" ht="12.75">
      <c r="A22" s="790">
        <v>183</v>
      </c>
      <c r="B22" s="794" t="s">
        <v>351</v>
      </c>
      <c r="C22" s="791">
        <v>1500000</v>
      </c>
      <c r="D22" s="791"/>
      <c r="E22" s="792">
        <v>459078</v>
      </c>
      <c r="F22" s="792">
        <v>1001495</v>
      </c>
      <c r="G22" s="792"/>
      <c r="H22" s="793">
        <f t="shared" si="0"/>
        <v>1460573</v>
      </c>
      <c r="I22" s="12"/>
      <c r="J22" s="402"/>
    </row>
    <row r="23" spans="1:10" ht="38.25">
      <c r="A23" s="796"/>
      <c r="B23" s="517" t="s">
        <v>352</v>
      </c>
      <c r="C23" s="797"/>
      <c r="D23" s="797">
        <v>1000000</v>
      </c>
      <c r="E23" s="798"/>
      <c r="F23" s="798"/>
      <c r="G23" s="798"/>
      <c r="H23" s="793">
        <f t="shared" si="0"/>
        <v>1000000</v>
      </c>
      <c r="I23" s="12"/>
      <c r="J23" s="402"/>
    </row>
    <row r="24" spans="1:10" ht="12.75">
      <c r="A24" s="799">
        <v>184</v>
      </c>
      <c r="B24" s="800" t="s">
        <v>353</v>
      </c>
      <c r="C24" s="797">
        <v>400000</v>
      </c>
      <c r="D24" s="797"/>
      <c r="E24" s="798">
        <v>336814</v>
      </c>
      <c r="F24" s="798"/>
      <c r="G24" s="798"/>
      <c r="H24" s="793">
        <f t="shared" si="0"/>
        <v>336814</v>
      </c>
      <c r="J24" s="402"/>
    </row>
    <row r="25" spans="1:10" ht="12.75">
      <c r="A25" s="799">
        <v>185</v>
      </c>
      <c r="B25" s="800" t="s">
        <v>354</v>
      </c>
      <c r="C25" s="797">
        <v>1000000</v>
      </c>
      <c r="D25" s="797"/>
      <c r="E25" s="798">
        <v>685508</v>
      </c>
      <c r="F25" s="798">
        <v>299101</v>
      </c>
      <c r="G25" s="798"/>
      <c r="H25" s="793">
        <f t="shared" si="0"/>
        <v>984609</v>
      </c>
      <c r="I25" s="12"/>
      <c r="J25" s="402"/>
    </row>
    <row r="26" spans="1:10" ht="12.75">
      <c r="A26" s="799">
        <v>186</v>
      </c>
      <c r="B26" s="800" t="s">
        <v>355</v>
      </c>
      <c r="C26" s="797">
        <v>578066</v>
      </c>
      <c r="D26" s="797"/>
      <c r="E26" s="798">
        <v>457285</v>
      </c>
      <c r="F26" s="798"/>
      <c r="G26" s="798"/>
      <c r="H26" s="793">
        <f t="shared" si="0"/>
        <v>457285</v>
      </c>
      <c r="J26" s="402"/>
    </row>
    <row r="27" spans="1:10" ht="12.75">
      <c r="A27" s="799">
        <v>187</v>
      </c>
      <c r="B27" s="800" t="s">
        <v>356</v>
      </c>
      <c r="C27" s="797">
        <v>1999960</v>
      </c>
      <c r="D27" s="797"/>
      <c r="E27" s="798">
        <v>1848686</v>
      </c>
      <c r="F27" s="798">
        <v>99439</v>
      </c>
      <c r="G27" s="798"/>
      <c r="H27" s="793">
        <f t="shared" si="0"/>
        <v>1948125</v>
      </c>
      <c r="J27" s="402"/>
    </row>
    <row r="28" spans="1:10" ht="12.75">
      <c r="A28" s="799">
        <v>188</v>
      </c>
      <c r="B28" s="800" t="s">
        <v>357</v>
      </c>
      <c r="C28" s="797">
        <v>795000</v>
      </c>
      <c r="D28" s="797"/>
      <c r="E28" s="798">
        <v>166636</v>
      </c>
      <c r="F28" s="798">
        <v>611380</v>
      </c>
      <c r="G28" s="798"/>
      <c r="H28" s="793">
        <f t="shared" si="0"/>
        <v>778016</v>
      </c>
      <c r="J28" s="402"/>
    </row>
    <row r="29" spans="1:10" ht="12.75">
      <c r="A29" s="799">
        <v>189</v>
      </c>
      <c r="B29" s="800" t="s">
        <v>358</v>
      </c>
      <c r="C29" s="797">
        <v>4086224</v>
      </c>
      <c r="D29" s="797"/>
      <c r="E29" s="798">
        <v>4086224</v>
      </c>
      <c r="F29" s="798"/>
      <c r="G29" s="798"/>
      <c r="H29" s="793">
        <f t="shared" si="0"/>
        <v>4086224</v>
      </c>
      <c r="J29" s="402"/>
    </row>
    <row r="30" spans="1:10" ht="12.75">
      <c r="A30" s="799">
        <v>190</v>
      </c>
      <c r="B30" s="800" t="s">
        <v>359</v>
      </c>
      <c r="C30" s="797">
        <v>1911800</v>
      </c>
      <c r="D30" s="797"/>
      <c r="E30" s="798">
        <v>882316</v>
      </c>
      <c r="F30" s="798">
        <v>822530</v>
      </c>
      <c r="G30" s="798"/>
      <c r="H30" s="793">
        <f t="shared" si="0"/>
        <v>1704846</v>
      </c>
      <c r="I30" s="12"/>
      <c r="J30" s="402"/>
    </row>
    <row r="31" spans="1:10" ht="25.5">
      <c r="A31" s="790">
        <v>191</v>
      </c>
      <c r="B31" s="794" t="s">
        <v>360</v>
      </c>
      <c r="C31" s="791">
        <v>1500000</v>
      </c>
      <c r="D31" s="791">
        <v>200000</v>
      </c>
      <c r="E31" s="792">
        <v>550000</v>
      </c>
      <c r="F31" s="792">
        <v>748760</v>
      </c>
      <c r="G31" s="792"/>
      <c r="H31" s="793">
        <f t="shared" si="0"/>
        <v>1498760</v>
      </c>
      <c r="J31" s="402"/>
    </row>
    <row r="32" spans="1:10" ht="14.25">
      <c r="A32" s="954" t="s">
        <v>361</v>
      </c>
      <c r="B32" s="955"/>
      <c r="C32" s="955"/>
      <c r="D32" s="955"/>
      <c r="E32" s="955"/>
      <c r="F32" s="955"/>
      <c r="G32" s="955"/>
      <c r="H32" s="956"/>
      <c r="J32" s="402"/>
    </row>
    <row r="33" spans="1:10" ht="14.25" customHeight="1">
      <c r="A33" s="799">
        <v>192</v>
      </c>
      <c r="B33" s="800" t="s">
        <v>362</v>
      </c>
      <c r="C33" s="797">
        <v>177459</v>
      </c>
      <c r="D33" s="797"/>
      <c r="E33" s="798">
        <v>152000</v>
      </c>
      <c r="F33" s="798">
        <v>18350</v>
      </c>
      <c r="G33" s="798"/>
      <c r="H33" s="793">
        <f aca="true" t="shared" si="1" ref="H33:H61">SUM(D33:G33)</f>
        <v>170350</v>
      </c>
      <c r="J33" s="402" t="s">
        <v>363</v>
      </c>
    </row>
    <row r="34" spans="1:10" ht="25.5">
      <c r="A34" s="799">
        <v>193</v>
      </c>
      <c r="B34" s="800" t="s">
        <v>366</v>
      </c>
      <c r="C34" s="797">
        <v>6000000</v>
      </c>
      <c r="D34" s="797"/>
      <c r="E34" s="798">
        <v>2461846</v>
      </c>
      <c r="F34" s="798">
        <v>2679031</v>
      </c>
      <c r="G34" s="798"/>
      <c r="H34" s="793">
        <f t="shared" si="1"/>
        <v>5140877</v>
      </c>
      <c r="I34" s="12"/>
      <c r="J34" s="402"/>
    </row>
    <row r="35" spans="1:10" ht="12.75">
      <c r="A35" s="799">
        <v>194</v>
      </c>
      <c r="B35" s="800" t="s">
        <v>367</v>
      </c>
      <c r="C35" s="797">
        <v>2500000</v>
      </c>
      <c r="D35" s="797"/>
      <c r="E35" s="798">
        <v>1058971</v>
      </c>
      <c r="F35" s="798">
        <v>1119255</v>
      </c>
      <c r="G35" s="798"/>
      <c r="H35" s="793">
        <f t="shared" si="1"/>
        <v>2178226</v>
      </c>
      <c r="I35" s="12"/>
      <c r="J35" s="402"/>
    </row>
    <row r="36" spans="1:10" ht="12.75">
      <c r="A36" s="799">
        <v>195</v>
      </c>
      <c r="B36" s="800" t="s">
        <v>368</v>
      </c>
      <c r="C36" s="797">
        <v>4000000</v>
      </c>
      <c r="D36" s="797"/>
      <c r="E36" s="798">
        <v>2676820</v>
      </c>
      <c r="F36" s="798">
        <v>1120828</v>
      </c>
      <c r="G36" s="798"/>
      <c r="H36" s="793">
        <f t="shared" si="1"/>
        <v>3797648</v>
      </c>
      <c r="I36" s="12"/>
      <c r="J36" s="402"/>
    </row>
    <row r="37" spans="1:10" ht="12.75">
      <c r="A37" s="799">
        <v>196</v>
      </c>
      <c r="B37" s="800" t="s">
        <v>369</v>
      </c>
      <c r="C37" s="797">
        <v>552779</v>
      </c>
      <c r="D37" s="797"/>
      <c r="E37" s="798">
        <v>274618</v>
      </c>
      <c r="F37" s="798">
        <v>214113</v>
      </c>
      <c r="G37" s="798"/>
      <c r="H37" s="793">
        <f t="shared" si="1"/>
        <v>488731</v>
      </c>
      <c r="I37" s="12"/>
      <c r="J37" s="402"/>
    </row>
    <row r="38" spans="1:10" ht="12.75">
      <c r="A38" s="799">
        <v>197</v>
      </c>
      <c r="B38" s="800" t="s">
        <v>370</v>
      </c>
      <c r="C38" s="797">
        <v>10000000</v>
      </c>
      <c r="D38" s="797"/>
      <c r="E38" s="798">
        <v>2475710</v>
      </c>
      <c r="F38" s="798">
        <v>6463466</v>
      </c>
      <c r="G38" s="798"/>
      <c r="H38" s="793">
        <f t="shared" si="1"/>
        <v>8939176</v>
      </c>
      <c r="I38" s="12"/>
      <c r="J38" s="402"/>
    </row>
    <row r="39" spans="1:10" ht="12.75">
      <c r="A39" s="799">
        <v>198</v>
      </c>
      <c r="B39" s="800" t="s">
        <v>371</v>
      </c>
      <c r="C39" s="797">
        <v>1191800</v>
      </c>
      <c r="D39" s="797"/>
      <c r="E39" s="798">
        <v>263000</v>
      </c>
      <c r="F39" s="798">
        <v>905950</v>
      </c>
      <c r="G39" s="798"/>
      <c r="H39" s="793">
        <f t="shared" si="1"/>
        <v>1168950</v>
      </c>
      <c r="I39" s="12"/>
      <c r="J39" s="402"/>
    </row>
    <row r="40" spans="1:10" ht="12.75">
      <c r="A40" s="799">
        <v>199</v>
      </c>
      <c r="B40" s="800" t="s">
        <v>372</v>
      </c>
      <c r="C40" s="797">
        <v>693914</v>
      </c>
      <c r="D40" s="797"/>
      <c r="E40" s="798">
        <v>346957</v>
      </c>
      <c r="F40" s="798">
        <v>346957</v>
      </c>
      <c r="G40" s="798"/>
      <c r="H40" s="793">
        <f t="shared" si="1"/>
        <v>693914</v>
      </c>
      <c r="I40" s="12"/>
      <c r="J40" s="402"/>
    </row>
    <row r="41" spans="1:10" ht="12.75">
      <c r="A41" s="799">
        <v>200</v>
      </c>
      <c r="B41" s="800" t="s">
        <v>373</v>
      </c>
      <c r="C41" s="797">
        <v>4912964</v>
      </c>
      <c r="D41" s="797"/>
      <c r="E41" s="798">
        <v>1614898</v>
      </c>
      <c r="F41" s="798">
        <v>2772721</v>
      </c>
      <c r="G41" s="798">
        <v>104728</v>
      </c>
      <c r="H41" s="793">
        <f t="shared" si="1"/>
        <v>4492347</v>
      </c>
      <c r="I41" s="12"/>
      <c r="J41" s="402"/>
    </row>
    <row r="42" spans="1:10" ht="12.75">
      <c r="A42" s="799">
        <v>201</v>
      </c>
      <c r="B42" s="800" t="s">
        <v>374</v>
      </c>
      <c r="C42" s="797">
        <v>361487</v>
      </c>
      <c r="D42" s="797"/>
      <c r="E42" s="798">
        <v>180744</v>
      </c>
      <c r="F42" s="798">
        <v>170815</v>
      </c>
      <c r="G42" s="798"/>
      <c r="H42" s="793">
        <f t="shared" si="1"/>
        <v>351559</v>
      </c>
      <c r="I42" s="12"/>
      <c r="J42" s="402"/>
    </row>
    <row r="43" spans="1:10" ht="14.25" customHeight="1">
      <c r="A43" s="799">
        <v>202</v>
      </c>
      <c r="B43" s="800" t="s">
        <v>375</v>
      </c>
      <c r="C43" s="797">
        <v>1177733</v>
      </c>
      <c r="D43" s="797"/>
      <c r="E43" s="798">
        <v>1167672</v>
      </c>
      <c r="F43" s="798"/>
      <c r="G43" s="798"/>
      <c r="H43" s="793">
        <f t="shared" si="1"/>
        <v>1167672</v>
      </c>
      <c r="J43" s="402"/>
    </row>
    <row r="44" spans="1:10" ht="12.75">
      <c r="A44" s="799">
        <v>203</v>
      </c>
      <c r="B44" s="800" t="s">
        <v>376</v>
      </c>
      <c r="C44" s="797">
        <v>65000</v>
      </c>
      <c r="D44" s="797"/>
      <c r="E44" s="798"/>
      <c r="F44" s="798">
        <v>65000</v>
      </c>
      <c r="G44" s="798"/>
      <c r="H44" s="793">
        <f t="shared" si="1"/>
        <v>65000</v>
      </c>
      <c r="I44" s="12"/>
      <c r="J44" s="402"/>
    </row>
    <row r="45" spans="1:10" ht="25.5" customHeight="1">
      <c r="A45" s="799">
        <v>204</v>
      </c>
      <c r="B45" s="800" t="s">
        <v>377</v>
      </c>
      <c r="C45" s="797">
        <v>500000</v>
      </c>
      <c r="D45" s="797"/>
      <c r="E45" s="798">
        <v>169942</v>
      </c>
      <c r="F45" s="798">
        <v>267010</v>
      </c>
      <c r="G45" s="798"/>
      <c r="H45" s="793">
        <f t="shared" si="1"/>
        <v>436952</v>
      </c>
      <c r="I45" s="12"/>
      <c r="J45" s="402"/>
    </row>
    <row r="46" spans="1:10" ht="25.5">
      <c r="A46" s="799">
        <v>205</v>
      </c>
      <c r="B46" s="800" t="s">
        <v>382</v>
      </c>
      <c r="C46" s="797">
        <v>5768276</v>
      </c>
      <c r="D46" s="797"/>
      <c r="E46" s="798">
        <v>983510</v>
      </c>
      <c r="F46" s="798">
        <v>4069823</v>
      </c>
      <c r="G46" s="798"/>
      <c r="H46" s="793">
        <f t="shared" si="1"/>
        <v>5053333</v>
      </c>
      <c r="I46" s="12"/>
      <c r="J46" s="402"/>
    </row>
    <row r="47" spans="1:10" ht="14.25" customHeight="1">
      <c r="A47" s="799">
        <v>206</v>
      </c>
      <c r="B47" s="800" t="s">
        <v>383</v>
      </c>
      <c r="C47" s="797">
        <v>1500000</v>
      </c>
      <c r="D47" s="797"/>
      <c r="E47" s="798">
        <v>425339</v>
      </c>
      <c r="F47" s="798">
        <v>1056106</v>
      </c>
      <c r="G47" s="798"/>
      <c r="H47" s="793">
        <f t="shared" si="1"/>
        <v>1481445</v>
      </c>
      <c r="I47" s="12"/>
      <c r="J47" s="402"/>
    </row>
    <row r="48" spans="1:10" ht="14.25" customHeight="1">
      <c r="A48" s="790">
        <v>207</v>
      </c>
      <c r="B48" s="794" t="s">
        <v>384</v>
      </c>
      <c r="C48" s="791">
        <v>918822</v>
      </c>
      <c r="D48" s="791"/>
      <c r="E48" s="792">
        <v>429607</v>
      </c>
      <c r="F48" s="792">
        <v>474007</v>
      </c>
      <c r="G48" s="792"/>
      <c r="H48" s="793">
        <f t="shared" si="1"/>
        <v>903614</v>
      </c>
      <c r="I48" s="12"/>
      <c r="J48" s="402"/>
    </row>
    <row r="49" spans="1:10" ht="14.25" customHeight="1">
      <c r="A49" s="799">
        <v>208</v>
      </c>
      <c r="B49" s="800" t="s">
        <v>385</v>
      </c>
      <c r="C49" s="797">
        <v>1999669</v>
      </c>
      <c r="D49" s="797"/>
      <c r="E49" s="798">
        <v>1999669</v>
      </c>
      <c r="F49" s="798"/>
      <c r="G49" s="798"/>
      <c r="H49" s="793">
        <f t="shared" si="1"/>
        <v>1999669</v>
      </c>
      <c r="J49" s="402"/>
    </row>
    <row r="50" spans="1:10" ht="14.25" customHeight="1">
      <c r="A50" s="799">
        <v>209</v>
      </c>
      <c r="B50" s="800" t="s">
        <v>386</v>
      </c>
      <c r="C50" s="797">
        <v>9346223</v>
      </c>
      <c r="D50" s="797"/>
      <c r="E50" s="798">
        <v>1686656</v>
      </c>
      <c r="F50" s="798">
        <v>7203124</v>
      </c>
      <c r="G50" s="798">
        <v>200000</v>
      </c>
      <c r="H50" s="793">
        <f t="shared" si="1"/>
        <v>9089780</v>
      </c>
      <c r="I50" s="12"/>
      <c r="J50" s="402"/>
    </row>
    <row r="51" spans="1:10" ht="14.25" customHeight="1">
      <c r="A51" s="799">
        <v>210</v>
      </c>
      <c r="B51" s="800" t="s">
        <v>387</v>
      </c>
      <c r="C51" s="797">
        <v>1974477</v>
      </c>
      <c r="D51" s="797"/>
      <c r="E51" s="798">
        <v>202745</v>
      </c>
      <c r="F51" s="798">
        <v>1514805</v>
      </c>
      <c r="G51" s="798">
        <v>145000</v>
      </c>
      <c r="H51" s="793">
        <f t="shared" si="1"/>
        <v>1862550</v>
      </c>
      <c r="I51" s="12"/>
      <c r="J51" s="402"/>
    </row>
    <row r="52" spans="1:10" ht="14.25" customHeight="1">
      <c r="A52" s="799">
        <v>211</v>
      </c>
      <c r="B52" s="800" t="s">
        <v>388</v>
      </c>
      <c r="C52" s="797">
        <v>1742246</v>
      </c>
      <c r="D52" s="797"/>
      <c r="E52" s="798"/>
      <c r="F52" s="798">
        <v>1555340</v>
      </c>
      <c r="G52" s="798">
        <v>86793</v>
      </c>
      <c r="H52" s="793">
        <f t="shared" si="1"/>
        <v>1642133</v>
      </c>
      <c r="I52" s="12"/>
      <c r="J52" s="402"/>
    </row>
    <row r="53" spans="1:10" ht="12.75" customHeight="1">
      <c r="A53" s="799">
        <v>212</v>
      </c>
      <c r="B53" s="800" t="s">
        <v>389</v>
      </c>
      <c r="C53" s="797">
        <v>959307</v>
      </c>
      <c r="D53" s="797"/>
      <c r="E53" s="798"/>
      <c r="F53" s="798">
        <v>649753</v>
      </c>
      <c r="G53" s="798">
        <v>309554</v>
      </c>
      <c r="H53" s="793">
        <f t="shared" si="1"/>
        <v>959307</v>
      </c>
      <c r="I53" s="12"/>
      <c r="J53" s="402"/>
    </row>
    <row r="54" spans="1:10" ht="14.25" customHeight="1">
      <c r="A54" s="799">
        <v>213</v>
      </c>
      <c r="B54" s="800" t="s">
        <v>390</v>
      </c>
      <c r="C54" s="797">
        <v>4022267</v>
      </c>
      <c r="D54" s="797"/>
      <c r="E54" s="798"/>
      <c r="F54" s="798">
        <v>4022267</v>
      </c>
      <c r="G54" s="798"/>
      <c r="H54" s="793">
        <f t="shared" si="1"/>
        <v>4022267</v>
      </c>
      <c r="I54" s="12"/>
      <c r="J54" s="402"/>
    </row>
    <row r="55" spans="1:10" ht="14.25" customHeight="1">
      <c r="A55" s="799">
        <v>214</v>
      </c>
      <c r="B55" s="800" t="s">
        <v>391</v>
      </c>
      <c r="C55" s="797">
        <v>1608629</v>
      </c>
      <c r="D55" s="797"/>
      <c r="E55" s="798"/>
      <c r="F55" s="798">
        <v>1397836</v>
      </c>
      <c r="G55" s="798">
        <v>29477</v>
      </c>
      <c r="H55" s="793">
        <f t="shared" si="1"/>
        <v>1427313</v>
      </c>
      <c r="I55" s="12"/>
      <c r="J55" s="402"/>
    </row>
    <row r="56" spans="1:10" ht="12.75" customHeight="1">
      <c r="A56" s="799">
        <v>215</v>
      </c>
      <c r="B56" s="800" t="s">
        <v>392</v>
      </c>
      <c r="C56" s="797">
        <v>497010</v>
      </c>
      <c r="D56" s="797"/>
      <c r="E56" s="798"/>
      <c r="F56" s="798">
        <v>436486</v>
      </c>
      <c r="G56" s="798"/>
      <c r="H56" s="793">
        <f t="shared" si="1"/>
        <v>436486</v>
      </c>
      <c r="I56" s="12"/>
      <c r="J56" s="402"/>
    </row>
    <row r="57" spans="1:10" ht="12.75" customHeight="1">
      <c r="A57" s="799">
        <v>216</v>
      </c>
      <c r="B57" s="800" t="s">
        <v>393</v>
      </c>
      <c r="C57" s="797">
        <v>749867</v>
      </c>
      <c r="D57" s="797"/>
      <c r="E57" s="798"/>
      <c r="F57" s="798">
        <v>589867</v>
      </c>
      <c r="G57" s="798">
        <v>160000</v>
      </c>
      <c r="H57" s="793">
        <f t="shared" si="1"/>
        <v>749867</v>
      </c>
      <c r="I57" s="12"/>
      <c r="J57" s="402"/>
    </row>
    <row r="58" spans="1:10" ht="12.75" customHeight="1">
      <c r="A58" s="799">
        <v>217</v>
      </c>
      <c r="B58" s="800" t="s">
        <v>394</v>
      </c>
      <c r="C58" s="797">
        <v>962539</v>
      </c>
      <c r="D58" s="797"/>
      <c r="E58" s="798"/>
      <c r="F58" s="798">
        <v>912512</v>
      </c>
      <c r="G58" s="798"/>
      <c r="H58" s="793">
        <f t="shared" si="1"/>
        <v>912512</v>
      </c>
      <c r="I58" s="12"/>
      <c r="J58" s="402"/>
    </row>
    <row r="59" spans="1:10" ht="14.25" customHeight="1">
      <c r="A59" s="799">
        <v>218</v>
      </c>
      <c r="B59" s="800" t="s">
        <v>395</v>
      </c>
      <c r="C59" s="797">
        <v>1245934</v>
      </c>
      <c r="D59" s="797"/>
      <c r="E59" s="798"/>
      <c r="F59" s="798">
        <v>1085371</v>
      </c>
      <c r="G59" s="798"/>
      <c r="H59" s="793">
        <f t="shared" si="1"/>
        <v>1085371</v>
      </c>
      <c r="I59" s="12"/>
      <c r="J59" s="402"/>
    </row>
    <row r="60" spans="1:10" ht="12.75" customHeight="1">
      <c r="A60" s="799">
        <v>219</v>
      </c>
      <c r="B60" s="800" t="s">
        <v>396</v>
      </c>
      <c r="C60" s="797">
        <v>588110</v>
      </c>
      <c r="D60" s="797"/>
      <c r="E60" s="798"/>
      <c r="F60" s="798">
        <v>568710</v>
      </c>
      <c r="G60" s="798"/>
      <c r="H60" s="793">
        <f t="shared" si="1"/>
        <v>568710</v>
      </c>
      <c r="I60" s="12"/>
      <c r="J60" s="402"/>
    </row>
    <row r="61" spans="1:10" ht="14.25" customHeight="1" thickBot="1">
      <c r="A61" s="860">
        <v>220</v>
      </c>
      <c r="B61" s="861" t="s">
        <v>397</v>
      </c>
      <c r="C61" s="862">
        <v>1999997</v>
      </c>
      <c r="D61" s="862"/>
      <c r="E61" s="863"/>
      <c r="F61" s="863">
        <v>929782</v>
      </c>
      <c r="G61" s="863">
        <v>854040</v>
      </c>
      <c r="H61" s="864">
        <f t="shared" si="1"/>
        <v>1783822</v>
      </c>
      <c r="I61" s="12"/>
      <c r="J61" s="402"/>
    </row>
    <row r="62" spans="1:10" ht="14.25">
      <c r="A62" s="957" t="s">
        <v>398</v>
      </c>
      <c r="B62" s="958"/>
      <c r="C62" s="958"/>
      <c r="D62" s="958"/>
      <c r="E62" s="958"/>
      <c r="F62" s="958"/>
      <c r="G62" s="958"/>
      <c r="H62" s="959"/>
      <c r="I62" s="12"/>
      <c r="J62" s="402"/>
    </row>
    <row r="63" spans="1:10" ht="14.25" customHeight="1">
      <c r="A63" s="796">
        <v>221</v>
      </c>
      <c r="B63" s="517" t="s">
        <v>399</v>
      </c>
      <c r="C63" s="797">
        <v>2500000</v>
      </c>
      <c r="D63" s="797"/>
      <c r="E63" s="798"/>
      <c r="F63" s="798">
        <v>1001460</v>
      </c>
      <c r="G63" s="798">
        <v>1099310</v>
      </c>
      <c r="H63" s="793">
        <f aca="true" t="shared" si="2" ref="H63:H78">SUM(D63:G63)</f>
        <v>2100770</v>
      </c>
      <c r="I63" s="12"/>
      <c r="J63" s="402"/>
    </row>
    <row r="64" spans="1:10" ht="14.25" customHeight="1">
      <c r="A64" s="796">
        <v>222</v>
      </c>
      <c r="B64" s="517" t="s">
        <v>400</v>
      </c>
      <c r="C64" s="797">
        <v>4000000</v>
      </c>
      <c r="D64" s="797"/>
      <c r="E64" s="798"/>
      <c r="F64" s="798">
        <v>2421022</v>
      </c>
      <c r="G64" s="798">
        <v>1200721</v>
      </c>
      <c r="H64" s="793">
        <f t="shared" si="2"/>
        <v>3621743</v>
      </c>
      <c r="I64" s="12"/>
      <c r="J64" s="402"/>
    </row>
    <row r="65" spans="1:10" ht="14.25" customHeight="1">
      <c r="A65" s="799">
        <v>223</v>
      </c>
      <c r="B65" s="800" t="s">
        <v>423</v>
      </c>
      <c r="C65" s="797">
        <v>1997404</v>
      </c>
      <c r="D65" s="797"/>
      <c r="E65" s="798"/>
      <c r="F65" s="798">
        <v>1992863</v>
      </c>
      <c r="G65" s="798"/>
      <c r="H65" s="793">
        <f t="shared" si="2"/>
        <v>1992863</v>
      </c>
      <c r="I65" s="12"/>
      <c r="J65" s="402"/>
    </row>
    <row r="66" spans="1:10" ht="14.25" customHeight="1">
      <c r="A66" s="799">
        <v>224</v>
      </c>
      <c r="B66" s="800" t="s">
        <v>424</v>
      </c>
      <c r="C66" s="797">
        <v>500000</v>
      </c>
      <c r="D66" s="797"/>
      <c r="E66" s="798"/>
      <c r="F66" s="798">
        <v>207572</v>
      </c>
      <c r="G66" s="798">
        <v>283250</v>
      </c>
      <c r="H66" s="793">
        <f t="shared" si="2"/>
        <v>490822</v>
      </c>
      <c r="I66" s="12"/>
      <c r="J66" s="402"/>
    </row>
    <row r="67" spans="1:10" ht="14.25" customHeight="1">
      <c r="A67" s="796">
        <v>225</v>
      </c>
      <c r="B67" s="517" t="s">
        <v>425</v>
      </c>
      <c r="C67" s="797">
        <v>8605604</v>
      </c>
      <c r="D67" s="797"/>
      <c r="E67" s="798"/>
      <c r="F67" s="798">
        <v>4433842</v>
      </c>
      <c r="G67" s="798">
        <v>3780739</v>
      </c>
      <c r="H67" s="793">
        <f t="shared" si="2"/>
        <v>8214581</v>
      </c>
      <c r="I67" s="12"/>
      <c r="J67" s="402"/>
    </row>
    <row r="68" spans="1:10" ht="14.25" customHeight="1">
      <c r="A68" s="796">
        <v>226</v>
      </c>
      <c r="B68" s="517" t="s">
        <v>426</v>
      </c>
      <c r="C68" s="797">
        <v>4456796</v>
      </c>
      <c r="D68" s="797"/>
      <c r="E68" s="798"/>
      <c r="F68" s="798">
        <v>843978</v>
      </c>
      <c r="G68" s="798">
        <v>3311792</v>
      </c>
      <c r="H68" s="793">
        <f t="shared" si="2"/>
        <v>4155770</v>
      </c>
      <c r="I68" s="12"/>
      <c r="J68" s="402"/>
    </row>
    <row r="69" spans="1:10" ht="14.25" customHeight="1">
      <c r="A69" s="796">
        <v>227</v>
      </c>
      <c r="B69" s="517" t="s">
        <v>427</v>
      </c>
      <c r="C69" s="797">
        <v>10000000</v>
      </c>
      <c r="D69" s="797"/>
      <c r="E69" s="798"/>
      <c r="F69" s="798">
        <v>1897259</v>
      </c>
      <c r="G69" s="798">
        <v>4954426</v>
      </c>
      <c r="H69" s="793">
        <f t="shared" si="2"/>
        <v>6851685</v>
      </c>
      <c r="I69" s="12"/>
      <c r="J69" s="402"/>
    </row>
    <row r="70" spans="1:10" ht="12.75" customHeight="1">
      <c r="A70" s="799">
        <v>228</v>
      </c>
      <c r="B70" s="801" t="s">
        <v>428</v>
      </c>
      <c r="C70" s="797">
        <v>499999</v>
      </c>
      <c r="D70" s="797"/>
      <c r="E70" s="798"/>
      <c r="F70" s="798">
        <v>248954</v>
      </c>
      <c r="G70" s="798">
        <v>17000</v>
      </c>
      <c r="H70" s="793">
        <f t="shared" si="2"/>
        <v>265954</v>
      </c>
      <c r="I70" s="12"/>
      <c r="J70" s="402"/>
    </row>
    <row r="71" spans="1:10" ht="14.25" customHeight="1">
      <c r="A71" s="799">
        <v>229</v>
      </c>
      <c r="B71" s="800" t="s">
        <v>429</v>
      </c>
      <c r="C71" s="797">
        <v>750946</v>
      </c>
      <c r="D71" s="797"/>
      <c r="E71" s="798"/>
      <c r="F71" s="798">
        <v>430192</v>
      </c>
      <c r="G71" s="798">
        <v>317314</v>
      </c>
      <c r="H71" s="793">
        <f t="shared" si="2"/>
        <v>747506</v>
      </c>
      <c r="I71" s="12"/>
      <c r="J71" s="402"/>
    </row>
    <row r="72" spans="1:10" ht="12.75" customHeight="1">
      <c r="A72" s="799">
        <v>230</v>
      </c>
      <c r="B72" s="800" t="s">
        <v>430</v>
      </c>
      <c r="C72" s="797">
        <v>750445</v>
      </c>
      <c r="D72" s="797"/>
      <c r="E72" s="798"/>
      <c r="F72" s="798">
        <v>79000</v>
      </c>
      <c r="G72" s="798">
        <v>668664</v>
      </c>
      <c r="H72" s="793">
        <f t="shared" si="2"/>
        <v>747664</v>
      </c>
      <c r="I72" s="12"/>
      <c r="J72" s="402"/>
    </row>
    <row r="73" spans="1:10" ht="12.75" customHeight="1">
      <c r="A73" s="796">
        <v>231</v>
      </c>
      <c r="B73" s="517" t="s">
        <v>431</v>
      </c>
      <c r="C73" s="797">
        <v>986862</v>
      </c>
      <c r="D73" s="797"/>
      <c r="E73" s="798"/>
      <c r="F73" s="798">
        <v>33320</v>
      </c>
      <c r="G73" s="798">
        <v>356520</v>
      </c>
      <c r="H73" s="793">
        <f t="shared" si="2"/>
        <v>389840</v>
      </c>
      <c r="I73" s="12"/>
      <c r="J73" s="402"/>
    </row>
    <row r="74" spans="1:10" ht="12.75" customHeight="1">
      <c r="A74" s="799">
        <v>232</v>
      </c>
      <c r="B74" s="800" t="s">
        <v>432</v>
      </c>
      <c r="C74" s="797">
        <v>1000000</v>
      </c>
      <c r="D74" s="797"/>
      <c r="E74" s="798"/>
      <c r="F74" s="798">
        <v>1000000</v>
      </c>
      <c r="G74" s="798"/>
      <c r="H74" s="793">
        <f t="shared" si="2"/>
        <v>1000000</v>
      </c>
      <c r="I74" s="12"/>
      <c r="J74" s="402"/>
    </row>
    <row r="75" spans="1:10" ht="12.75" customHeight="1">
      <c r="A75" s="796">
        <v>233</v>
      </c>
      <c r="B75" s="517" t="s">
        <v>433</v>
      </c>
      <c r="C75" s="797">
        <v>5276588</v>
      </c>
      <c r="D75" s="797"/>
      <c r="E75" s="798"/>
      <c r="F75" s="798">
        <v>1957909</v>
      </c>
      <c r="G75" s="798">
        <v>2966801</v>
      </c>
      <c r="H75" s="793">
        <f t="shared" si="2"/>
        <v>4924710</v>
      </c>
      <c r="I75" s="12"/>
      <c r="J75" s="402"/>
    </row>
    <row r="76" spans="1:10" ht="12.75" customHeight="1">
      <c r="A76" s="796">
        <v>234</v>
      </c>
      <c r="B76" s="517" t="s">
        <v>434</v>
      </c>
      <c r="C76" s="797">
        <v>13834458</v>
      </c>
      <c r="D76" s="797"/>
      <c r="E76" s="798"/>
      <c r="F76" s="798">
        <v>4936551</v>
      </c>
      <c r="G76" s="798">
        <v>6806458</v>
      </c>
      <c r="H76" s="793">
        <f t="shared" si="2"/>
        <v>11743009</v>
      </c>
      <c r="I76" s="12"/>
      <c r="J76" s="402"/>
    </row>
    <row r="77" spans="1:10" ht="25.5" customHeight="1">
      <c r="A77" s="796">
        <v>235</v>
      </c>
      <c r="B77" s="517" t="s">
        <v>435</v>
      </c>
      <c r="C77" s="797">
        <v>2275172</v>
      </c>
      <c r="D77" s="797"/>
      <c r="E77" s="798"/>
      <c r="F77" s="798">
        <v>150000</v>
      </c>
      <c r="G77" s="798">
        <v>1828037</v>
      </c>
      <c r="H77" s="793">
        <f t="shared" si="2"/>
        <v>1978037</v>
      </c>
      <c r="I77" s="12"/>
      <c r="J77" s="402"/>
    </row>
    <row r="78" spans="1:10" ht="12.75" customHeight="1">
      <c r="A78" s="796">
        <v>236</v>
      </c>
      <c r="B78" s="517" t="s">
        <v>436</v>
      </c>
      <c r="C78" s="797">
        <v>2000000</v>
      </c>
      <c r="D78" s="797"/>
      <c r="E78" s="798"/>
      <c r="F78" s="798">
        <v>399740</v>
      </c>
      <c r="G78" s="798">
        <v>1093663</v>
      </c>
      <c r="H78" s="793">
        <f t="shared" si="2"/>
        <v>1493403</v>
      </c>
      <c r="I78" s="12"/>
      <c r="J78" s="402"/>
    </row>
    <row r="79" spans="1:10" ht="14.25" customHeight="1">
      <c r="A79" s="954" t="s">
        <v>437</v>
      </c>
      <c r="B79" s="955"/>
      <c r="C79" s="955"/>
      <c r="D79" s="955"/>
      <c r="E79" s="955"/>
      <c r="F79" s="955"/>
      <c r="G79" s="955"/>
      <c r="H79" s="956"/>
      <c r="I79" s="12"/>
      <c r="J79" s="402"/>
    </row>
    <row r="80" spans="1:10" ht="12.75" customHeight="1">
      <c r="A80" s="796">
        <v>237</v>
      </c>
      <c r="B80" s="517" t="s">
        <v>438</v>
      </c>
      <c r="C80" s="797">
        <v>4976236</v>
      </c>
      <c r="D80" s="797"/>
      <c r="E80" s="798"/>
      <c r="F80" s="798"/>
      <c r="G80" s="798">
        <v>3314976</v>
      </c>
      <c r="H80" s="793">
        <f aca="true" t="shared" si="3" ref="H80:H91">SUM(D80:G80)</f>
        <v>3314976</v>
      </c>
      <c r="I80" s="12"/>
      <c r="J80" s="402"/>
    </row>
    <row r="81" spans="1:10" ht="12.75" customHeight="1">
      <c r="A81" s="796">
        <v>238</v>
      </c>
      <c r="B81" s="517" t="s">
        <v>439</v>
      </c>
      <c r="C81" s="797">
        <v>9950920</v>
      </c>
      <c r="D81" s="797"/>
      <c r="E81" s="798"/>
      <c r="F81" s="798"/>
      <c r="G81" s="798">
        <v>4004982</v>
      </c>
      <c r="H81" s="793">
        <f t="shared" si="3"/>
        <v>4004982</v>
      </c>
      <c r="I81" s="12"/>
      <c r="J81" s="402"/>
    </row>
    <row r="82" spans="1:10" ht="12.75" customHeight="1">
      <c r="A82" s="799">
        <v>239</v>
      </c>
      <c r="B82" s="800" t="s">
        <v>440</v>
      </c>
      <c r="C82" s="797">
        <v>2000000</v>
      </c>
      <c r="D82" s="797"/>
      <c r="E82" s="798"/>
      <c r="F82" s="798"/>
      <c r="G82" s="798">
        <v>2000000</v>
      </c>
      <c r="H82" s="793">
        <f t="shared" si="3"/>
        <v>2000000</v>
      </c>
      <c r="I82" s="12"/>
      <c r="J82" s="402"/>
    </row>
    <row r="83" spans="1:10" ht="12.75" customHeight="1">
      <c r="A83" s="796">
        <v>240</v>
      </c>
      <c r="B83" s="517" t="s">
        <v>441</v>
      </c>
      <c r="C83" s="797">
        <v>2000000</v>
      </c>
      <c r="D83" s="797"/>
      <c r="E83" s="798"/>
      <c r="F83" s="798"/>
      <c r="G83" s="798">
        <v>822087</v>
      </c>
      <c r="H83" s="793">
        <f t="shared" si="3"/>
        <v>822087</v>
      </c>
      <c r="I83" s="12"/>
      <c r="J83" s="402"/>
    </row>
    <row r="84" spans="1:10" ht="12.75" customHeight="1">
      <c r="A84" s="796">
        <v>241</v>
      </c>
      <c r="B84" s="517" t="s">
        <v>442</v>
      </c>
      <c r="C84" s="797">
        <v>1500000</v>
      </c>
      <c r="D84" s="797"/>
      <c r="E84" s="798"/>
      <c r="F84" s="798"/>
      <c r="G84" s="798">
        <v>890774</v>
      </c>
      <c r="H84" s="793">
        <f t="shared" si="3"/>
        <v>890774</v>
      </c>
      <c r="I84" s="12"/>
      <c r="J84" s="402"/>
    </row>
    <row r="85" spans="1:10" ht="12.75" customHeight="1">
      <c r="A85" s="796">
        <v>242</v>
      </c>
      <c r="B85" s="517" t="s">
        <v>443</v>
      </c>
      <c r="C85" s="797">
        <v>5400000</v>
      </c>
      <c r="D85" s="797"/>
      <c r="E85" s="798"/>
      <c r="F85" s="798"/>
      <c r="G85" s="798">
        <v>2170713</v>
      </c>
      <c r="H85" s="793">
        <f t="shared" si="3"/>
        <v>2170713</v>
      </c>
      <c r="I85" s="12"/>
      <c r="J85" s="402"/>
    </row>
    <row r="86" spans="1:10" ht="12.75" customHeight="1">
      <c r="A86" s="796">
        <v>243</v>
      </c>
      <c r="B86" s="517" t="s">
        <v>444</v>
      </c>
      <c r="C86" s="797">
        <v>5910628</v>
      </c>
      <c r="D86" s="797"/>
      <c r="E86" s="798"/>
      <c r="F86" s="798"/>
      <c r="G86" s="798">
        <v>1527354</v>
      </c>
      <c r="H86" s="793">
        <f t="shared" si="3"/>
        <v>1527354</v>
      </c>
      <c r="I86" s="12"/>
      <c r="J86" s="402"/>
    </row>
    <row r="87" spans="1:10" ht="12.75" customHeight="1">
      <c r="A87" s="796">
        <v>244</v>
      </c>
      <c r="B87" s="517" t="s">
        <v>445</v>
      </c>
      <c r="C87" s="797">
        <v>430039</v>
      </c>
      <c r="D87" s="797"/>
      <c r="E87" s="798"/>
      <c r="F87" s="798"/>
      <c r="G87" s="798">
        <v>330425</v>
      </c>
      <c r="H87" s="793">
        <f t="shared" si="3"/>
        <v>330425</v>
      </c>
      <c r="I87" s="12"/>
      <c r="J87" s="402"/>
    </row>
    <row r="88" spans="1:10" ht="12.75" customHeight="1">
      <c r="A88" s="796">
        <v>245</v>
      </c>
      <c r="B88" s="517" t="s">
        <v>446</v>
      </c>
      <c r="C88" s="797">
        <v>1000000</v>
      </c>
      <c r="D88" s="797"/>
      <c r="E88" s="798"/>
      <c r="F88" s="798"/>
      <c r="G88" s="798">
        <v>322069</v>
      </c>
      <c r="H88" s="793">
        <f t="shared" si="3"/>
        <v>322069</v>
      </c>
      <c r="I88" s="12"/>
      <c r="J88" s="402"/>
    </row>
    <row r="89" spans="1:10" ht="12.75" customHeight="1">
      <c r="A89" s="796">
        <v>246</v>
      </c>
      <c r="B89" s="517" t="s">
        <v>447</v>
      </c>
      <c r="C89" s="797">
        <v>485788</v>
      </c>
      <c r="D89" s="797"/>
      <c r="E89" s="798"/>
      <c r="F89" s="798"/>
      <c r="G89" s="798">
        <v>188000</v>
      </c>
      <c r="H89" s="793">
        <f t="shared" si="3"/>
        <v>188000</v>
      </c>
      <c r="I89" s="12"/>
      <c r="J89" s="402"/>
    </row>
    <row r="90" spans="1:10" s="572" customFormat="1" ht="12.75" customHeight="1">
      <c r="A90" s="802">
        <v>247</v>
      </c>
      <c r="B90" s="803" t="s">
        <v>788</v>
      </c>
      <c r="C90" s="804">
        <v>2023658</v>
      </c>
      <c r="D90" s="804"/>
      <c r="E90" s="805"/>
      <c r="F90" s="805"/>
      <c r="G90" s="805">
        <v>319500</v>
      </c>
      <c r="H90" s="806">
        <f t="shared" si="3"/>
        <v>319500</v>
      </c>
      <c r="I90" s="117"/>
      <c r="J90" s="576"/>
    </row>
    <row r="91" spans="1:10" ht="12.75" customHeight="1">
      <c r="A91" s="796">
        <v>248</v>
      </c>
      <c r="B91" s="517" t="s">
        <v>789</v>
      </c>
      <c r="C91" s="797">
        <v>7000000</v>
      </c>
      <c r="D91" s="797"/>
      <c r="E91" s="798"/>
      <c r="F91" s="798"/>
      <c r="G91" s="798">
        <v>1092316</v>
      </c>
      <c r="H91" s="793">
        <f t="shared" si="3"/>
        <v>1092316</v>
      </c>
      <c r="I91" s="12"/>
      <c r="J91" s="402"/>
    </row>
    <row r="92" spans="1:9" ht="15.75" thickBot="1">
      <c r="A92" s="960" t="s">
        <v>454</v>
      </c>
      <c r="B92" s="961"/>
      <c r="C92" s="518">
        <f>SUM(C3:C91)</f>
        <v>228987211</v>
      </c>
      <c r="D92" s="518">
        <f>SUM(D3:D31)</f>
        <v>15068852</v>
      </c>
      <c r="E92" s="518">
        <f>SUM(E3:E61)</f>
        <v>52460661</v>
      </c>
      <c r="F92" s="518">
        <f>SUM(F3:F91)</f>
        <v>68986942</v>
      </c>
      <c r="G92" s="518">
        <f>SUM(G3:G91)</f>
        <v>47557483</v>
      </c>
      <c r="H92" s="519">
        <f>SUM(H3:H91)</f>
        <v>184073938</v>
      </c>
      <c r="I92" s="83"/>
    </row>
    <row r="93" spans="1:19" ht="24.75" customHeight="1" thickBot="1">
      <c r="A93" s="520"/>
      <c r="B93" s="520"/>
      <c r="C93" s="521"/>
      <c r="D93" s="522"/>
      <c r="E93" s="522"/>
      <c r="F93" s="522"/>
      <c r="G93" s="522"/>
      <c r="H93" s="522"/>
      <c r="I93" s="391"/>
      <c r="J93" s="127"/>
      <c r="K93" s="127"/>
      <c r="L93" s="127"/>
      <c r="M93" s="127"/>
      <c r="N93" s="127"/>
      <c r="O93" s="127"/>
      <c r="P93" s="127"/>
      <c r="Q93" s="127"/>
      <c r="R93" s="127"/>
      <c r="S93" s="127"/>
    </row>
    <row r="94" spans="1:8" ht="15">
      <c r="A94" s="962" t="s">
        <v>448</v>
      </c>
      <c r="B94" s="963"/>
      <c r="C94" s="963"/>
      <c r="D94" s="964"/>
      <c r="E94" s="964"/>
      <c r="F94" s="964"/>
      <c r="G94" s="964"/>
      <c r="H94" s="965"/>
    </row>
    <row r="95" spans="1:8" ht="39.75" customHeight="1">
      <c r="A95" s="523" t="s">
        <v>449</v>
      </c>
      <c r="B95" s="524" t="s">
        <v>250</v>
      </c>
      <c r="C95" s="525"/>
      <c r="D95" s="526" t="s">
        <v>450</v>
      </c>
      <c r="E95" s="527"/>
      <c r="F95" s="527"/>
      <c r="G95" s="527"/>
      <c r="H95" s="528" t="s">
        <v>256</v>
      </c>
    </row>
    <row r="96" spans="1:8" ht="12.75" customHeight="1">
      <c r="A96" s="807">
        <v>194</v>
      </c>
      <c r="B96" s="808" t="s">
        <v>367</v>
      </c>
      <c r="C96" s="809"/>
      <c r="D96" s="810">
        <v>2750</v>
      </c>
      <c r="E96" s="811"/>
      <c r="F96" s="811"/>
      <c r="G96" s="811"/>
      <c r="H96" s="793">
        <f>(D96:D96)</f>
        <v>2750</v>
      </c>
    </row>
    <row r="97" spans="1:8" ht="12.75" customHeight="1">
      <c r="A97" s="807">
        <v>197</v>
      </c>
      <c r="B97" s="808" t="s">
        <v>370</v>
      </c>
      <c r="C97" s="809"/>
      <c r="D97" s="810">
        <v>39278</v>
      </c>
      <c r="E97" s="811"/>
      <c r="F97" s="811"/>
      <c r="G97" s="811"/>
      <c r="H97" s="793">
        <f>(D97:D97)</f>
        <v>39278</v>
      </c>
    </row>
    <row r="98" spans="1:8" ht="12.75" customHeight="1">
      <c r="A98" s="807">
        <v>213</v>
      </c>
      <c r="B98" s="808" t="s">
        <v>390</v>
      </c>
      <c r="C98" s="809"/>
      <c r="D98" s="810">
        <v>29935</v>
      </c>
      <c r="E98" s="811"/>
      <c r="F98" s="811"/>
      <c r="G98" s="811"/>
      <c r="H98" s="793">
        <f>(D98:D98)</f>
        <v>29935</v>
      </c>
    </row>
    <row r="99" spans="1:8" ht="12.75" customHeight="1">
      <c r="A99" s="807">
        <v>223</v>
      </c>
      <c r="B99" s="808" t="s">
        <v>423</v>
      </c>
      <c r="C99" s="809"/>
      <c r="D99" s="810">
        <v>73735</v>
      </c>
      <c r="E99" s="811"/>
      <c r="F99" s="811"/>
      <c r="G99" s="811"/>
      <c r="H99" s="793">
        <f>(D99:D99)</f>
        <v>73735</v>
      </c>
    </row>
    <row r="100" spans="1:8" ht="12.75" customHeight="1">
      <c r="A100" s="807">
        <v>232</v>
      </c>
      <c r="B100" s="808" t="s">
        <v>432</v>
      </c>
      <c r="C100" s="809"/>
      <c r="D100" s="810">
        <v>38130</v>
      </c>
      <c r="E100" s="811"/>
      <c r="F100" s="811"/>
      <c r="G100" s="811"/>
      <c r="H100" s="793">
        <f>(D100:D100)</f>
        <v>38130</v>
      </c>
    </row>
    <row r="101" spans="1:8" ht="12.75" customHeight="1">
      <c r="A101" s="529"/>
      <c r="B101" s="530"/>
      <c r="C101" s="525"/>
      <c r="D101" s="527"/>
      <c r="E101" s="527"/>
      <c r="F101" s="527"/>
      <c r="G101" s="527"/>
      <c r="H101" s="515"/>
    </row>
    <row r="102" spans="1:8" ht="12.75" customHeight="1">
      <c r="A102" s="529"/>
      <c r="B102" s="531"/>
      <c r="C102" s="525"/>
      <c r="D102" s="532"/>
      <c r="E102" s="532"/>
      <c r="F102" s="532"/>
      <c r="G102" s="532"/>
      <c r="H102" s="515"/>
    </row>
    <row r="103" spans="1:8" ht="12.75" customHeight="1">
      <c r="A103" s="529"/>
      <c r="B103" s="531"/>
      <c r="C103" s="525"/>
      <c r="D103" s="532"/>
      <c r="E103" s="532"/>
      <c r="F103" s="532"/>
      <c r="G103" s="532"/>
      <c r="H103" s="515"/>
    </row>
    <row r="104" spans="1:8" ht="15">
      <c r="A104" s="966" t="s">
        <v>451</v>
      </c>
      <c r="B104" s="967"/>
      <c r="C104" s="525"/>
      <c r="D104" s="532"/>
      <c r="E104" s="532"/>
      <c r="F104" s="532"/>
      <c r="G104" s="532"/>
      <c r="H104" s="515">
        <f>SUM(H96:H103)</f>
        <v>183828</v>
      </c>
    </row>
    <row r="105" spans="1:8" ht="15">
      <c r="A105" s="966" t="s">
        <v>1218</v>
      </c>
      <c r="B105" s="967"/>
      <c r="C105" s="525"/>
      <c r="D105" s="533"/>
      <c r="E105" s="533"/>
      <c r="F105" s="533"/>
      <c r="G105" s="533"/>
      <c r="H105" s="515">
        <f>SUM(H104:H104)</f>
        <v>183828</v>
      </c>
    </row>
    <row r="106" spans="1:8" ht="15">
      <c r="A106" s="968" t="s">
        <v>789</v>
      </c>
      <c r="B106" s="871"/>
      <c r="C106" s="525"/>
      <c r="D106" s="533"/>
      <c r="E106" s="533"/>
      <c r="F106" s="533"/>
      <c r="G106" s="533"/>
      <c r="H106" s="515">
        <v>7000000</v>
      </c>
    </row>
    <row r="107" spans="1:8" ht="15">
      <c r="A107" s="969" t="s">
        <v>378</v>
      </c>
      <c r="B107" s="970"/>
      <c r="C107" s="525"/>
      <c r="D107" s="533"/>
      <c r="E107" s="533"/>
      <c r="F107" s="533"/>
      <c r="G107" s="533"/>
      <c r="H107" s="515">
        <v>4063</v>
      </c>
    </row>
    <row r="108" spans="1:8" ht="15">
      <c r="A108" s="966" t="s">
        <v>452</v>
      </c>
      <c r="B108" s="967"/>
      <c r="C108" s="525"/>
      <c r="D108" s="532"/>
      <c r="E108" s="532"/>
      <c r="F108" s="532"/>
      <c r="G108" s="532"/>
      <c r="H108" s="515">
        <v>9778</v>
      </c>
    </row>
    <row r="109" spans="1:8" ht="15.75" thickBot="1">
      <c r="A109" s="975" t="s">
        <v>453</v>
      </c>
      <c r="B109" s="976"/>
      <c r="C109" s="534"/>
      <c r="D109" s="535"/>
      <c r="E109" s="535"/>
      <c r="F109" s="535"/>
      <c r="G109" s="535"/>
      <c r="H109" s="536">
        <f>SUM(H105:H108)</f>
        <v>7197669</v>
      </c>
    </row>
    <row r="110" spans="1:8" ht="12.75" customHeight="1">
      <c r="A110" s="520"/>
      <c r="B110" s="520"/>
      <c r="C110" s="521"/>
      <c r="D110" s="521"/>
      <c r="E110" s="521"/>
      <c r="F110" s="521"/>
      <c r="G110" s="521"/>
      <c r="H110" s="521"/>
    </row>
    <row r="111" spans="1:8" ht="15">
      <c r="A111" s="971" t="s">
        <v>379</v>
      </c>
      <c r="B111" s="971"/>
      <c r="C111" s="971"/>
      <c r="D111" s="977">
        <v>38086281.6</v>
      </c>
      <c r="E111" s="977"/>
      <c r="F111" s="977"/>
      <c r="G111" s="977"/>
      <c r="H111" s="977"/>
    </row>
    <row r="112" spans="1:8" ht="15">
      <c r="A112" s="721"/>
      <c r="B112" s="721"/>
      <c r="C112" s="721"/>
      <c r="D112" s="722"/>
      <c r="E112" s="722"/>
      <c r="F112" s="722"/>
      <c r="G112" s="722"/>
      <c r="H112" s="722"/>
    </row>
    <row r="113" spans="1:8" ht="12.75" customHeight="1">
      <c r="A113" s="971" t="s">
        <v>380</v>
      </c>
      <c r="B113" s="972"/>
      <c r="C113" s="972"/>
      <c r="D113" s="973">
        <v>33777078</v>
      </c>
      <c r="E113" s="973"/>
      <c r="F113" s="973"/>
      <c r="G113" s="973"/>
      <c r="H113" s="973"/>
    </row>
    <row r="114" spans="1:8" ht="12.75" customHeight="1">
      <c r="A114" s="721"/>
      <c r="B114" s="723"/>
      <c r="C114" s="723"/>
      <c r="D114" s="724"/>
      <c r="E114" s="724"/>
      <c r="F114" s="724"/>
      <c r="G114" s="724"/>
      <c r="H114" s="724"/>
    </row>
    <row r="115" spans="1:8" ht="15">
      <c r="A115" s="971" t="s">
        <v>381</v>
      </c>
      <c r="B115" s="972"/>
      <c r="C115" s="972"/>
      <c r="D115" s="973">
        <v>4309204</v>
      </c>
      <c r="E115" s="973"/>
      <c r="F115" s="973"/>
      <c r="G115" s="973"/>
      <c r="H115" s="973"/>
    </row>
    <row r="116" spans="1:8" ht="12.75">
      <c r="A116" s="537"/>
      <c r="B116" s="537"/>
      <c r="C116" s="538"/>
      <c r="D116" s="538"/>
      <c r="E116" s="538"/>
      <c r="F116" s="538"/>
      <c r="G116" s="538"/>
      <c r="H116" s="538"/>
    </row>
    <row r="117" spans="1:8" ht="12.75">
      <c r="A117" s="577"/>
      <c r="B117" s="577"/>
      <c r="C117" s="578"/>
      <c r="D117" s="538"/>
      <c r="E117" s="538"/>
      <c r="F117" s="538"/>
      <c r="G117" s="538"/>
      <c r="H117" s="538"/>
    </row>
    <row r="118" spans="1:8" ht="12.75">
      <c r="A118" s="974" t="s">
        <v>408</v>
      </c>
      <c r="B118" s="974"/>
      <c r="C118" s="538"/>
      <c r="D118" s="538"/>
      <c r="E118" s="538"/>
      <c r="F118" s="538"/>
      <c r="G118" s="538"/>
      <c r="H118" s="539"/>
    </row>
    <row r="119" spans="1:8" ht="12.75">
      <c r="A119" s="537"/>
      <c r="B119" s="537"/>
      <c r="C119" s="538"/>
      <c r="D119" s="538"/>
      <c r="E119" s="538"/>
      <c r="F119" s="538"/>
      <c r="G119" s="538"/>
      <c r="H119" s="538"/>
    </row>
    <row r="120" spans="1:8" s="127" customFormat="1" ht="15.75">
      <c r="A120" s="540"/>
      <c r="B120" s="540"/>
      <c r="C120" s="541"/>
      <c r="D120" s="542"/>
      <c r="E120" s="542"/>
      <c r="F120" s="542"/>
      <c r="G120" s="542"/>
      <c r="H120" s="542"/>
    </row>
    <row r="121" spans="3:8" s="127" customFormat="1" ht="12.75">
      <c r="C121" s="391"/>
      <c r="D121" s="391"/>
      <c r="E121" s="391"/>
      <c r="F121" s="391"/>
      <c r="G121" s="391"/>
      <c r="H121" s="391"/>
    </row>
    <row r="122" spans="3:8" s="127" customFormat="1" ht="12.75">
      <c r="C122" s="391"/>
      <c r="D122" s="391"/>
      <c r="E122" s="391"/>
      <c r="F122" s="391"/>
      <c r="G122" s="391"/>
      <c r="H122" s="391"/>
    </row>
    <row r="123" spans="3:8" s="127" customFormat="1" ht="12.75">
      <c r="C123" s="391"/>
      <c r="D123" s="391"/>
      <c r="E123" s="391"/>
      <c r="F123" s="391"/>
      <c r="G123" s="391"/>
      <c r="H123" s="391"/>
    </row>
    <row r="124" spans="3:8" s="127" customFormat="1" ht="12.75">
      <c r="C124" s="391"/>
      <c r="D124" s="391"/>
      <c r="E124" s="391"/>
      <c r="F124" s="391"/>
      <c r="G124" s="391"/>
      <c r="H124" s="391"/>
    </row>
    <row r="125" spans="3:8" s="127" customFormat="1" ht="12.75">
      <c r="C125" s="391"/>
      <c r="D125" s="391"/>
      <c r="E125" s="391"/>
      <c r="F125" s="391"/>
      <c r="G125" s="391"/>
      <c r="H125" s="391"/>
    </row>
    <row r="126" spans="3:8" s="127" customFormat="1" ht="12.75">
      <c r="C126" s="391"/>
      <c r="D126" s="391"/>
      <c r="E126" s="391"/>
      <c r="F126" s="391"/>
      <c r="G126" s="391"/>
      <c r="H126" s="539"/>
    </row>
    <row r="127" spans="3:8" s="127" customFormat="1" ht="12.75">
      <c r="C127" s="391"/>
      <c r="D127" s="391"/>
      <c r="E127" s="391"/>
      <c r="F127" s="391"/>
      <c r="G127" s="391"/>
      <c r="H127" s="391"/>
    </row>
    <row r="128" spans="3:8" s="127" customFormat="1" ht="12.75">
      <c r="C128" s="391"/>
      <c r="D128" s="391"/>
      <c r="E128" s="391"/>
      <c r="F128" s="391"/>
      <c r="G128" s="391"/>
      <c r="H128" s="391"/>
    </row>
    <row r="129" spans="3:8" s="127" customFormat="1" ht="12.75">
      <c r="C129" s="391"/>
      <c r="D129" s="391"/>
      <c r="E129" s="391"/>
      <c r="F129" s="391"/>
      <c r="G129" s="391"/>
      <c r="H129" s="391"/>
    </row>
    <row r="130" spans="3:8" s="127" customFormat="1" ht="12.75">
      <c r="C130" s="391"/>
      <c r="D130" s="391"/>
      <c r="E130" s="391"/>
      <c r="F130" s="391"/>
      <c r="G130" s="391"/>
      <c r="H130" s="391"/>
    </row>
    <row r="131" spans="3:8" s="127" customFormat="1" ht="12.75">
      <c r="C131" s="391"/>
      <c r="D131" s="391"/>
      <c r="E131" s="391"/>
      <c r="F131" s="391"/>
      <c r="G131" s="391"/>
      <c r="H131" s="391"/>
    </row>
    <row r="132" spans="3:8" s="127" customFormat="1" ht="12.75">
      <c r="C132" s="391"/>
      <c r="D132" s="391"/>
      <c r="E132" s="391"/>
      <c r="F132" s="391"/>
      <c r="G132" s="391"/>
      <c r="H132" s="391"/>
    </row>
    <row r="133" spans="3:8" s="127" customFormat="1" ht="12.75">
      <c r="C133" s="391"/>
      <c r="D133" s="391"/>
      <c r="E133" s="391"/>
      <c r="F133" s="391"/>
      <c r="G133" s="391"/>
      <c r="H133" s="391"/>
    </row>
    <row r="134" spans="3:8" s="127" customFormat="1" ht="12.75">
      <c r="C134" s="391"/>
      <c r="D134" s="391"/>
      <c r="E134" s="391"/>
      <c r="F134" s="391"/>
      <c r="G134" s="391"/>
      <c r="H134" s="391"/>
    </row>
    <row r="135" spans="3:8" s="127" customFormat="1" ht="12.75">
      <c r="C135" s="391"/>
      <c r="D135" s="391"/>
      <c r="E135" s="391"/>
      <c r="F135" s="391"/>
      <c r="G135" s="391"/>
      <c r="H135" s="391"/>
    </row>
    <row r="136" spans="3:8" s="127" customFormat="1" ht="12.75">
      <c r="C136" s="391"/>
      <c r="D136" s="391"/>
      <c r="E136" s="391"/>
      <c r="F136" s="391"/>
      <c r="G136" s="391"/>
      <c r="H136" s="391"/>
    </row>
    <row r="137" spans="3:8" s="127" customFormat="1" ht="12.75">
      <c r="C137" s="391"/>
      <c r="D137" s="391"/>
      <c r="E137" s="391"/>
      <c r="F137" s="391"/>
      <c r="G137" s="391"/>
      <c r="H137" s="391"/>
    </row>
    <row r="138" spans="3:8" s="127" customFormat="1" ht="12.75">
      <c r="C138" s="391"/>
      <c r="D138" s="391"/>
      <c r="E138" s="391"/>
      <c r="F138" s="391"/>
      <c r="G138" s="391"/>
      <c r="H138" s="391"/>
    </row>
    <row r="139" spans="3:8" s="127" customFormat="1" ht="12.75">
      <c r="C139" s="391"/>
      <c r="D139" s="391"/>
      <c r="E139" s="391"/>
      <c r="F139" s="391"/>
      <c r="G139" s="391"/>
      <c r="H139" s="391"/>
    </row>
    <row r="140" spans="3:8" s="127" customFormat="1" ht="12.75">
      <c r="C140" s="391"/>
      <c r="D140" s="391"/>
      <c r="E140" s="391"/>
      <c r="F140" s="391"/>
      <c r="G140" s="391"/>
      <c r="H140" s="391"/>
    </row>
    <row r="141" spans="3:8" s="127" customFormat="1" ht="12.75">
      <c r="C141" s="391"/>
      <c r="D141" s="391"/>
      <c r="E141" s="391"/>
      <c r="F141" s="391"/>
      <c r="G141" s="391"/>
      <c r="H141" s="391"/>
    </row>
    <row r="142" spans="3:8" s="127" customFormat="1" ht="12.75">
      <c r="C142" s="391"/>
      <c r="D142" s="391"/>
      <c r="E142" s="391"/>
      <c r="F142" s="391"/>
      <c r="G142" s="391"/>
      <c r="H142" s="391"/>
    </row>
    <row r="143" spans="3:8" s="127" customFormat="1" ht="12.75">
      <c r="C143" s="391"/>
      <c r="D143" s="391"/>
      <c r="E143" s="391"/>
      <c r="F143" s="391"/>
      <c r="G143" s="391"/>
      <c r="H143" s="391"/>
    </row>
    <row r="144" spans="3:8" s="127" customFormat="1" ht="12.75">
      <c r="C144" s="391"/>
      <c r="D144" s="391"/>
      <c r="E144" s="391"/>
      <c r="F144" s="391"/>
      <c r="G144" s="391"/>
      <c r="H144" s="391"/>
    </row>
    <row r="145" spans="3:8" s="127" customFormat="1" ht="12.75">
      <c r="C145" s="391"/>
      <c r="D145" s="391"/>
      <c r="E145" s="391"/>
      <c r="F145" s="391"/>
      <c r="G145" s="391"/>
      <c r="H145" s="391"/>
    </row>
    <row r="146" spans="3:8" s="127" customFormat="1" ht="12.75">
      <c r="C146" s="391"/>
      <c r="D146" s="391"/>
      <c r="E146" s="391"/>
      <c r="F146" s="391"/>
      <c r="G146" s="391"/>
      <c r="H146" s="391"/>
    </row>
    <row r="147" spans="3:8" s="127" customFormat="1" ht="12.75">
      <c r="C147" s="391"/>
      <c r="D147" s="391"/>
      <c r="E147" s="391"/>
      <c r="F147" s="391"/>
      <c r="G147" s="391"/>
      <c r="H147" s="391"/>
    </row>
    <row r="148" spans="3:8" s="127" customFormat="1" ht="12.75">
      <c r="C148" s="391"/>
      <c r="D148" s="391"/>
      <c r="E148" s="391"/>
      <c r="F148" s="391"/>
      <c r="G148" s="391"/>
      <c r="H148" s="391"/>
    </row>
    <row r="149" spans="3:8" s="127" customFormat="1" ht="12.75">
      <c r="C149" s="391"/>
      <c r="D149" s="391"/>
      <c r="E149" s="391"/>
      <c r="F149" s="391"/>
      <c r="G149" s="391"/>
      <c r="H149" s="391"/>
    </row>
    <row r="150" spans="3:8" s="127" customFormat="1" ht="12.75">
      <c r="C150" s="391"/>
      <c r="D150" s="391"/>
      <c r="E150" s="391"/>
      <c r="F150" s="391"/>
      <c r="G150" s="391"/>
      <c r="H150" s="391"/>
    </row>
    <row r="151" spans="3:8" s="127" customFormat="1" ht="12.75">
      <c r="C151" s="391"/>
      <c r="D151" s="391"/>
      <c r="E151" s="391"/>
      <c r="F151" s="391"/>
      <c r="G151" s="391"/>
      <c r="H151" s="391"/>
    </row>
    <row r="152" spans="3:8" s="127" customFormat="1" ht="12.75">
      <c r="C152" s="391"/>
      <c r="D152" s="391"/>
      <c r="E152" s="391"/>
      <c r="F152" s="391"/>
      <c r="G152" s="391"/>
      <c r="H152" s="391"/>
    </row>
    <row r="153" spans="3:8" s="127" customFormat="1" ht="12.75">
      <c r="C153" s="391"/>
      <c r="D153" s="391"/>
      <c r="E153" s="391"/>
      <c r="F153" s="391"/>
      <c r="G153" s="391"/>
      <c r="H153" s="391"/>
    </row>
    <row r="154" spans="3:8" s="127" customFormat="1" ht="12.75">
      <c r="C154" s="391"/>
      <c r="D154" s="391"/>
      <c r="E154" s="391"/>
      <c r="F154" s="391"/>
      <c r="G154" s="391"/>
      <c r="H154" s="391"/>
    </row>
    <row r="155" spans="3:8" s="127" customFormat="1" ht="12.75">
      <c r="C155" s="391"/>
      <c r="D155" s="391"/>
      <c r="E155" s="391"/>
      <c r="F155" s="391"/>
      <c r="G155" s="391"/>
      <c r="H155" s="391"/>
    </row>
    <row r="156" spans="3:8" s="127" customFormat="1" ht="12.75">
      <c r="C156" s="391"/>
      <c r="D156" s="391"/>
      <c r="E156" s="391"/>
      <c r="F156" s="391"/>
      <c r="G156" s="391"/>
      <c r="H156" s="391"/>
    </row>
    <row r="157" spans="3:8" s="127" customFormat="1" ht="12.75">
      <c r="C157" s="391"/>
      <c r="D157" s="391"/>
      <c r="E157" s="391"/>
      <c r="F157" s="391"/>
      <c r="G157" s="391"/>
      <c r="H157" s="391"/>
    </row>
    <row r="158" spans="3:8" s="127" customFormat="1" ht="12.75">
      <c r="C158" s="391"/>
      <c r="D158" s="391"/>
      <c r="E158" s="391"/>
      <c r="F158" s="391"/>
      <c r="G158" s="391"/>
      <c r="H158" s="391"/>
    </row>
    <row r="159" spans="3:8" s="127" customFormat="1" ht="12.75">
      <c r="C159" s="391"/>
      <c r="D159" s="391"/>
      <c r="E159" s="391"/>
      <c r="F159" s="391"/>
      <c r="G159" s="391"/>
      <c r="H159" s="391"/>
    </row>
    <row r="160" spans="3:8" s="127" customFormat="1" ht="12.75">
      <c r="C160" s="391"/>
      <c r="D160" s="391"/>
      <c r="E160" s="391"/>
      <c r="F160" s="391"/>
      <c r="G160" s="391"/>
      <c r="H160" s="391"/>
    </row>
    <row r="161" spans="3:8" s="127" customFormat="1" ht="12.75">
      <c r="C161" s="391"/>
      <c r="D161" s="391"/>
      <c r="E161" s="391"/>
      <c r="F161" s="391"/>
      <c r="G161" s="391"/>
      <c r="H161" s="391"/>
    </row>
    <row r="162" spans="3:8" s="127" customFormat="1" ht="12.75">
      <c r="C162" s="391"/>
      <c r="D162" s="391"/>
      <c r="E162" s="391"/>
      <c r="F162" s="391"/>
      <c r="G162" s="391"/>
      <c r="H162" s="391"/>
    </row>
    <row r="163" spans="3:8" s="127" customFormat="1" ht="12.75">
      <c r="C163" s="391"/>
      <c r="D163" s="391"/>
      <c r="E163" s="391"/>
      <c r="F163" s="391"/>
      <c r="G163" s="391"/>
      <c r="H163" s="391"/>
    </row>
    <row r="164" spans="3:8" s="127" customFormat="1" ht="12.75">
      <c r="C164" s="391"/>
      <c r="D164" s="391"/>
      <c r="E164" s="391"/>
      <c r="F164" s="391"/>
      <c r="G164" s="391"/>
      <c r="H164" s="391"/>
    </row>
    <row r="165" spans="3:8" s="127" customFormat="1" ht="12.75">
      <c r="C165" s="391"/>
      <c r="D165" s="391"/>
      <c r="E165" s="391"/>
      <c r="F165" s="391"/>
      <c r="G165" s="391"/>
      <c r="H165" s="391"/>
    </row>
    <row r="166" spans="3:8" s="127" customFormat="1" ht="12.75">
      <c r="C166" s="391"/>
      <c r="D166" s="391"/>
      <c r="E166" s="391"/>
      <c r="F166" s="391"/>
      <c r="G166" s="391"/>
      <c r="H166" s="391"/>
    </row>
    <row r="167" spans="3:8" s="127" customFormat="1" ht="12.75">
      <c r="C167" s="391"/>
      <c r="D167" s="391"/>
      <c r="E167" s="391"/>
      <c r="F167" s="391"/>
      <c r="G167" s="391"/>
      <c r="H167" s="391"/>
    </row>
    <row r="168" spans="3:8" s="127" customFormat="1" ht="12.75">
      <c r="C168" s="391"/>
      <c r="D168" s="391"/>
      <c r="E168" s="391"/>
      <c r="F168" s="391"/>
      <c r="G168" s="391"/>
      <c r="H168" s="391"/>
    </row>
    <row r="169" spans="3:8" s="127" customFormat="1" ht="12.75">
      <c r="C169" s="391"/>
      <c r="D169" s="391"/>
      <c r="E169" s="391"/>
      <c r="F169" s="391"/>
      <c r="G169" s="391"/>
      <c r="H169" s="391"/>
    </row>
    <row r="170" spans="3:8" s="127" customFormat="1" ht="12.75">
      <c r="C170" s="391"/>
      <c r="D170" s="391"/>
      <c r="E170" s="391"/>
      <c r="F170" s="391"/>
      <c r="G170" s="391"/>
      <c r="H170" s="391"/>
    </row>
    <row r="171" spans="3:8" s="127" customFormat="1" ht="12.75">
      <c r="C171" s="391"/>
      <c r="D171" s="391"/>
      <c r="E171" s="391"/>
      <c r="F171" s="391"/>
      <c r="G171" s="391"/>
      <c r="H171" s="391"/>
    </row>
    <row r="172" spans="3:8" s="127" customFormat="1" ht="12.75">
      <c r="C172" s="391"/>
      <c r="D172" s="391"/>
      <c r="E172" s="391"/>
      <c r="F172" s="391"/>
      <c r="G172" s="391"/>
      <c r="H172" s="391"/>
    </row>
    <row r="173" spans="3:8" s="127" customFormat="1" ht="12.75">
      <c r="C173" s="391"/>
      <c r="D173" s="391"/>
      <c r="E173" s="391"/>
      <c r="F173" s="391"/>
      <c r="G173" s="391"/>
      <c r="H173" s="391"/>
    </row>
    <row r="174" spans="3:8" s="127" customFormat="1" ht="12.75">
      <c r="C174" s="391"/>
      <c r="D174" s="391"/>
      <c r="E174" s="391"/>
      <c r="F174" s="391"/>
      <c r="G174" s="391"/>
      <c r="H174" s="391"/>
    </row>
    <row r="175" spans="3:8" s="127" customFormat="1" ht="12.75">
      <c r="C175" s="391"/>
      <c r="D175" s="391"/>
      <c r="E175" s="391"/>
      <c r="F175" s="391"/>
      <c r="G175" s="391"/>
      <c r="H175" s="391"/>
    </row>
    <row r="176" spans="3:8" s="127" customFormat="1" ht="12.75">
      <c r="C176" s="391"/>
      <c r="D176" s="391"/>
      <c r="E176" s="391"/>
      <c r="F176" s="391"/>
      <c r="G176" s="391"/>
      <c r="H176" s="391"/>
    </row>
    <row r="177" spans="3:8" s="127" customFormat="1" ht="12.75">
      <c r="C177" s="391"/>
      <c r="D177" s="391"/>
      <c r="E177" s="391"/>
      <c r="F177" s="391"/>
      <c r="G177" s="391"/>
      <c r="H177" s="391"/>
    </row>
    <row r="178" spans="3:8" s="127" customFormat="1" ht="12.75">
      <c r="C178" s="391"/>
      <c r="D178" s="391"/>
      <c r="E178" s="391"/>
      <c r="F178" s="391"/>
      <c r="G178" s="391"/>
      <c r="H178" s="391"/>
    </row>
    <row r="179" spans="3:8" s="127" customFormat="1" ht="12.75">
      <c r="C179" s="391"/>
      <c r="D179" s="391"/>
      <c r="E179" s="391"/>
      <c r="F179" s="391"/>
      <c r="G179" s="391"/>
      <c r="H179" s="391"/>
    </row>
    <row r="180" spans="3:8" s="127" customFormat="1" ht="12.75">
      <c r="C180" s="391"/>
      <c r="D180" s="391"/>
      <c r="E180" s="391"/>
      <c r="F180" s="391"/>
      <c r="G180" s="391"/>
      <c r="H180" s="391"/>
    </row>
    <row r="181" spans="3:8" s="127" customFormat="1" ht="12.75">
      <c r="C181" s="391"/>
      <c r="D181" s="391"/>
      <c r="E181" s="391"/>
      <c r="F181" s="391"/>
      <c r="G181" s="391"/>
      <c r="H181" s="391"/>
    </row>
    <row r="182" spans="3:8" s="127" customFormat="1" ht="12.75">
      <c r="C182" s="391"/>
      <c r="D182" s="391"/>
      <c r="E182" s="391"/>
      <c r="F182" s="391"/>
      <c r="G182" s="391"/>
      <c r="H182" s="391"/>
    </row>
    <row r="183" spans="3:8" s="127" customFormat="1" ht="12.75">
      <c r="C183" s="391"/>
      <c r="D183" s="391"/>
      <c r="E183" s="391"/>
      <c r="F183" s="391"/>
      <c r="G183" s="391"/>
      <c r="H183" s="391"/>
    </row>
    <row r="184" spans="3:8" s="127" customFormat="1" ht="12.75">
      <c r="C184" s="391"/>
      <c r="D184" s="391"/>
      <c r="E184" s="391"/>
      <c r="F184" s="391"/>
      <c r="G184" s="391"/>
      <c r="H184" s="391"/>
    </row>
    <row r="185" spans="3:8" s="127" customFormat="1" ht="12.75">
      <c r="C185" s="391"/>
      <c r="D185" s="391"/>
      <c r="E185" s="391"/>
      <c r="F185" s="391"/>
      <c r="G185" s="391"/>
      <c r="H185" s="391"/>
    </row>
    <row r="186" spans="3:8" s="127" customFormat="1" ht="12.75">
      <c r="C186" s="391"/>
      <c r="D186" s="391"/>
      <c r="E186" s="391"/>
      <c r="F186" s="391"/>
      <c r="G186" s="391"/>
      <c r="H186" s="391"/>
    </row>
    <row r="187" spans="3:8" s="127" customFormat="1" ht="12.75">
      <c r="C187" s="391"/>
      <c r="D187" s="391"/>
      <c r="E187" s="391"/>
      <c r="F187" s="391"/>
      <c r="G187" s="391"/>
      <c r="H187" s="391"/>
    </row>
    <row r="188" spans="3:8" s="127" customFormat="1" ht="12.75">
      <c r="C188" s="391"/>
      <c r="D188" s="391"/>
      <c r="E188" s="391"/>
      <c r="F188" s="391"/>
      <c r="G188" s="391"/>
      <c r="H188" s="391"/>
    </row>
    <row r="189" spans="3:8" s="127" customFormat="1" ht="12.75">
      <c r="C189" s="391"/>
      <c r="D189" s="391"/>
      <c r="E189" s="391"/>
      <c r="F189" s="391"/>
      <c r="G189" s="391"/>
      <c r="H189" s="391"/>
    </row>
    <row r="190" spans="3:8" s="127" customFormat="1" ht="12.75">
      <c r="C190" s="391"/>
      <c r="D190" s="391"/>
      <c r="E190" s="391"/>
      <c r="F190" s="391"/>
      <c r="G190" s="391"/>
      <c r="H190" s="391"/>
    </row>
    <row r="191" spans="3:8" s="127" customFormat="1" ht="12.75">
      <c r="C191" s="391"/>
      <c r="D191" s="391"/>
      <c r="E191" s="391"/>
      <c r="F191" s="391"/>
      <c r="G191" s="391"/>
      <c r="H191" s="391"/>
    </row>
    <row r="192" spans="3:8" s="127" customFormat="1" ht="12.75">
      <c r="C192" s="391"/>
      <c r="D192" s="391"/>
      <c r="E192" s="391"/>
      <c r="F192" s="391"/>
      <c r="G192" s="391"/>
      <c r="H192" s="391"/>
    </row>
    <row r="193" spans="3:8" s="127" customFormat="1" ht="12.75">
      <c r="C193" s="391"/>
      <c r="D193" s="391"/>
      <c r="E193" s="391"/>
      <c r="F193" s="391"/>
      <c r="G193" s="391"/>
      <c r="H193" s="391"/>
    </row>
    <row r="194" spans="3:8" s="127" customFormat="1" ht="12.75">
      <c r="C194" s="391"/>
      <c r="D194" s="391"/>
      <c r="E194" s="391"/>
      <c r="F194" s="391"/>
      <c r="G194" s="391"/>
      <c r="H194" s="391"/>
    </row>
    <row r="195" spans="3:8" s="127" customFormat="1" ht="12.75">
      <c r="C195" s="391"/>
      <c r="D195" s="391"/>
      <c r="E195" s="391"/>
      <c r="F195" s="391"/>
      <c r="G195" s="391"/>
      <c r="H195" s="391"/>
    </row>
    <row r="196" spans="3:8" s="127" customFormat="1" ht="12.75">
      <c r="C196" s="391"/>
      <c r="D196" s="391"/>
      <c r="E196" s="391"/>
      <c r="F196" s="391"/>
      <c r="G196" s="391"/>
      <c r="H196" s="391"/>
    </row>
    <row r="197" spans="3:8" s="127" customFormat="1" ht="12.75">
      <c r="C197" s="391"/>
      <c r="D197" s="391"/>
      <c r="E197" s="391"/>
      <c r="F197" s="391"/>
      <c r="G197" s="391"/>
      <c r="H197" s="391"/>
    </row>
    <row r="198" spans="3:8" s="127" customFormat="1" ht="12.75">
      <c r="C198" s="391"/>
      <c r="D198" s="391"/>
      <c r="E198" s="391"/>
      <c r="F198" s="391"/>
      <c r="G198" s="391"/>
      <c r="H198" s="391"/>
    </row>
    <row r="199" spans="3:8" s="127" customFormat="1" ht="12.75">
      <c r="C199" s="391"/>
      <c r="D199" s="391"/>
      <c r="E199" s="391"/>
      <c r="F199" s="391"/>
      <c r="G199" s="391"/>
      <c r="H199" s="391"/>
    </row>
    <row r="200" spans="3:8" s="127" customFormat="1" ht="12.75">
      <c r="C200" s="391"/>
      <c r="D200" s="391"/>
      <c r="E200" s="391"/>
      <c r="F200" s="391"/>
      <c r="G200" s="391"/>
      <c r="H200" s="391"/>
    </row>
    <row r="201" spans="3:8" s="127" customFormat="1" ht="12.75">
      <c r="C201" s="391"/>
      <c r="D201" s="391"/>
      <c r="E201" s="391"/>
      <c r="F201" s="391"/>
      <c r="G201" s="391"/>
      <c r="H201" s="391"/>
    </row>
    <row r="202" spans="3:8" s="127" customFormat="1" ht="12.75">
      <c r="C202" s="391"/>
      <c r="D202" s="391"/>
      <c r="E202" s="391"/>
      <c r="F202" s="391"/>
      <c r="G202" s="391"/>
      <c r="H202" s="391"/>
    </row>
    <row r="203" spans="3:8" s="127" customFormat="1" ht="12.75">
      <c r="C203" s="391"/>
      <c r="D203" s="391"/>
      <c r="E203" s="391"/>
      <c r="F203" s="391"/>
      <c r="G203" s="391"/>
      <c r="H203" s="391"/>
    </row>
    <row r="204" spans="3:8" s="127" customFormat="1" ht="12.75">
      <c r="C204" s="391"/>
      <c r="D204" s="391"/>
      <c r="E204" s="391"/>
      <c r="F204" s="391"/>
      <c r="G204" s="391"/>
      <c r="H204" s="391"/>
    </row>
    <row r="205" spans="3:8" s="127" customFormat="1" ht="12.75">
      <c r="C205" s="391"/>
      <c r="D205" s="391"/>
      <c r="E205" s="391"/>
      <c r="F205" s="391"/>
      <c r="G205" s="391"/>
      <c r="H205" s="391"/>
    </row>
    <row r="206" spans="3:8" s="127" customFormat="1" ht="12.75">
      <c r="C206" s="391"/>
      <c r="D206" s="391"/>
      <c r="E206" s="391"/>
      <c r="F206" s="391"/>
      <c r="G206" s="391"/>
      <c r="H206" s="391"/>
    </row>
    <row r="207" spans="3:8" s="127" customFormat="1" ht="12.75">
      <c r="C207" s="391"/>
      <c r="D207" s="391"/>
      <c r="E207" s="391"/>
      <c r="F207" s="391"/>
      <c r="G207" s="391"/>
      <c r="H207" s="391"/>
    </row>
    <row r="208" spans="3:8" s="127" customFormat="1" ht="12.75">
      <c r="C208" s="391"/>
      <c r="D208" s="391"/>
      <c r="E208" s="391"/>
      <c r="F208" s="391"/>
      <c r="G208" s="391"/>
      <c r="H208" s="391"/>
    </row>
    <row r="209" spans="3:8" s="127" customFormat="1" ht="12.75">
      <c r="C209" s="391"/>
      <c r="D209" s="391"/>
      <c r="E209" s="391"/>
      <c r="F209" s="391"/>
      <c r="G209" s="391"/>
      <c r="H209" s="391"/>
    </row>
    <row r="210" spans="3:8" s="127" customFormat="1" ht="12.75">
      <c r="C210" s="391"/>
      <c r="D210" s="391"/>
      <c r="E210" s="391"/>
      <c r="F210" s="391"/>
      <c r="G210" s="391"/>
      <c r="H210" s="391"/>
    </row>
    <row r="211" spans="3:8" s="127" customFormat="1" ht="12.75">
      <c r="C211" s="391"/>
      <c r="D211" s="391"/>
      <c r="E211" s="391"/>
      <c r="F211" s="391"/>
      <c r="G211" s="391"/>
      <c r="H211" s="391"/>
    </row>
    <row r="212" spans="3:8" s="127" customFormat="1" ht="12.75">
      <c r="C212" s="391"/>
      <c r="D212" s="391"/>
      <c r="E212" s="391"/>
      <c r="F212" s="391"/>
      <c r="G212" s="391"/>
      <c r="H212" s="391"/>
    </row>
    <row r="213" spans="3:8" s="127" customFormat="1" ht="12.75">
      <c r="C213" s="391"/>
      <c r="D213" s="391"/>
      <c r="E213" s="391"/>
      <c r="F213" s="391"/>
      <c r="G213" s="391"/>
      <c r="H213" s="391"/>
    </row>
    <row r="214" spans="3:8" s="127" customFormat="1" ht="12.75">
      <c r="C214" s="391"/>
      <c r="D214" s="391"/>
      <c r="E214" s="391"/>
      <c r="F214" s="391"/>
      <c r="G214" s="391"/>
      <c r="H214" s="391"/>
    </row>
    <row r="215" spans="3:8" s="127" customFormat="1" ht="12.75">
      <c r="C215" s="391"/>
      <c r="D215" s="391"/>
      <c r="E215" s="391"/>
      <c r="F215" s="391"/>
      <c r="G215" s="391"/>
      <c r="H215" s="391"/>
    </row>
    <row r="216" spans="3:8" s="127" customFormat="1" ht="12.75">
      <c r="C216" s="391"/>
      <c r="D216" s="391"/>
      <c r="E216" s="391"/>
      <c r="F216" s="391"/>
      <c r="G216" s="391"/>
      <c r="H216" s="391"/>
    </row>
    <row r="217" spans="3:8" s="127" customFormat="1" ht="12.75">
      <c r="C217" s="391"/>
      <c r="D217" s="391"/>
      <c r="E217" s="391"/>
      <c r="F217" s="391"/>
      <c r="G217" s="391"/>
      <c r="H217" s="391"/>
    </row>
    <row r="218" spans="3:8" s="127" customFormat="1" ht="12.75">
      <c r="C218" s="391"/>
      <c r="D218" s="391"/>
      <c r="E218" s="391"/>
      <c r="F218" s="391"/>
      <c r="G218" s="391"/>
      <c r="H218" s="391"/>
    </row>
    <row r="219" spans="3:8" s="127" customFormat="1" ht="12.75">
      <c r="C219" s="391"/>
      <c r="D219" s="391"/>
      <c r="E219" s="391"/>
      <c r="F219" s="391"/>
      <c r="G219" s="391"/>
      <c r="H219" s="391"/>
    </row>
    <row r="220" spans="3:8" s="127" customFormat="1" ht="12.75">
      <c r="C220" s="391"/>
      <c r="D220" s="391"/>
      <c r="E220" s="391"/>
      <c r="F220" s="391"/>
      <c r="G220" s="391"/>
      <c r="H220" s="391"/>
    </row>
    <row r="221" spans="3:8" s="127" customFormat="1" ht="12.75">
      <c r="C221" s="391"/>
      <c r="D221" s="391"/>
      <c r="E221" s="391"/>
      <c r="F221" s="391"/>
      <c r="G221" s="391"/>
      <c r="H221" s="391"/>
    </row>
    <row r="222" spans="3:8" s="127" customFormat="1" ht="12.75">
      <c r="C222" s="391"/>
      <c r="D222" s="391"/>
      <c r="E222" s="391"/>
      <c r="F222" s="391"/>
      <c r="G222" s="391"/>
      <c r="H222" s="391"/>
    </row>
    <row r="223" spans="3:8" s="127" customFormat="1" ht="12.75">
      <c r="C223" s="391"/>
      <c r="D223" s="391"/>
      <c r="E223" s="391"/>
      <c r="F223" s="391"/>
      <c r="G223" s="391"/>
      <c r="H223" s="391"/>
    </row>
    <row r="224" spans="3:8" s="127" customFormat="1" ht="12.75">
      <c r="C224" s="391"/>
      <c r="D224" s="391"/>
      <c r="E224" s="391"/>
      <c r="F224" s="391"/>
      <c r="G224" s="391"/>
      <c r="H224" s="391"/>
    </row>
    <row r="225" spans="3:8" s="127" customFormat="1" ht="12.75">
      <c r="C225" s="391"/>
      <c r="D225" s="391"/>
      <c r="E225" s="391"/>
      <c r="F225" s="391"/>
      <c r="G225" s="391"/>
      <c r="H225" s="391"/>
    </row>
    <row r="226" spans="3:8" s="127" customFormat="1" ht="12.75">
      <c r="C226" s="391"/>
      <c r="D226" s="391"/>
      <c r="E226" s="391"/>
      <c r="F226" s="391"/>
      <c r="G226" s="391"/>
      <c r="H226" s="391"/>
    </row>
    <row r="227" spans="3:8" s="127" customFormat="1" ht="12.75">
      <c r="C227" s="391"/>
      <c r="D227" s="391"/>
      <c r="E227" s="391"/>
      <c r="F227" s="391"/>
      <c r="G227" s="391"/>
      <c r="H227" s="391"/>
    </row>
    <row r="228" spans="3:8" s="127" customFormat="1" ht="12.75">
      <c r="C228" s="391"/>
      <c r="D228" s="391"/>
      <c r="E228" s="391"/>
      <c r="F228" s="391"/>
      <c r="G228" s="391"/>
      <c r="H228" s="391"/>
    </row>
    <row r="229" spans="3:8" s="127" customFormat="1" ht="12.75">
      <c r="C229" s="391"/>
      <c r="D229" s="391"/>
      <c r="E229" s="391"/>
      <c r="F229" s="391"/>
      <c r="G229" s="391"/>
      <c r="H229" s="391"/>
    </row>
    <row r="230" spans="3:8" s="127" customFormat="1" ht="12.75">
      <c r="C230" s="391"/>
      <c r="D230" s="391"/>
      <c r="E230" s="391"/>
      <c r="F230" s="391"/>
      <c r="G230" s="391"/>
      <c r="H230" s="391"/>
    </row>
    <row r="231" spans="3:8" s="127" customFormat="1" ht="12.75">
      <c r="C231" s="391"/>
      <c r="D231" s="391"/>
      <c r="E231" s="391"/>
      <c r="F231" s="391"/>
      <c r="G231" s="391"/>
      <c r="H231" s="391"/>
    </row>
    <row r="232" spans="3:8" s="127" customFormat="1" ht="12.75">
      <c r="C232" s="391"/>
      <c r="D232" s="391"/>
      <c r="E232" s="391"/>
      <c r="F232" s="391"/>
      <c r="G232" s="391"/>
      <c r="H232" s="391"/>
    </row>
    <row r="233" spans="3:8" s="127" customFormat="1" ht="12.75">
      <c r="C233" s="391"/>
      <c r="D233" s="391"/>
      <c r="E233" s="391"/>
      <c r="F233" s="391"/>
      <c r="G233" s="391"/>
      <c r="H233" s="391"/>
    </row>
    <row r="234" spans="3:8" s="127" customFormat="1" ht="12.75">
      <c r="C234" s="391"/>
      <c r="D234" s="391"/>
      <c r="E234" s="391"/>
      <c r="F234" s="391"/>
      <c r="G234" s="391"/>
      <c r="H234" s="391"/>
    </row>
    <row r="235" spans="3:8" s="127" customFormat="1" ht="12.75">
      <c r="C235" s="391"/>
      <c r="D235" s="391"/>
      <c r="E235" s="391"/>
      <c r="F235" s="391"/>
      <c r="G235" s="391"/>
      <c r="H235" s="391"/>
    </row>
    <row r="236" spans="3:8" s="127" customFormat="1" ht="12.75">
      <c r="C236" s="391"/>
      <c r="D236" s="391"/>
      <c r="E236" s="391"/>
      <c r="F236" s="391"/>
      <c r="G236" s="391"/>
      <c r="H236" s="391"/>
    </row>
    <row r="237" spans="3:8" s="127" customFormat="1" ht="12.75">
      <c r="C237" s="391"/>
      <c r="D237" s="391"/>
      <c r="E237" s="391"/>
      <c r="F237" s="391"/>
      <c r="G237" s="391"/>
      <c r="H237" s="391"/>
    </row>
    <row r="238" spans="3:8" s="127" customFormat="1" ht="12.75">
      <c r="C238" s="391"/>
      <c r="D238" s="391"/>
      <c r="E238" s="391"/>
      <c r="F238" s="391"/>
      <c r="G238" s="391"/>
      <c r="H238" s="391"/>
    </row>
    <row r="239" spans="3:8" s="127" customFormat="1" ht="12.75">
      <c r="C239" s="391"/>
      <c r="D239" s="391"/>
      <c r="E239" s="391"/>
      <c r="F239" s="391"/>
      <c r="G239" s="391"/>
      <c r="H239" s="391"/>
    </row>
    <row r="240" spans="3:8" s="127" customFormat="1" ht="12.75">
      <c r="C240" s="391"/>
      <c r="D240" s="391"/>
      <c r="E240" s="391"/>
      <c r="F240" s="391"/>
      <c r="G240" s="391"/>
      <c r="H240" s="391"/>
    </row>
    <row r="241" spans="3:8" s="127" customFormat="1" ht="12.75">
      <c r="C241" s="391"/>
      <c r="D241" s="391"/>
      <c r="E241" s="391"/>
      <c r="F241" s="391"/>
      <c r="G241" s="391"/>
      <c r="H241" s="391"/>
    </row>
    <row r="242" spans="3:8" s="127" customFormat="1" ht="12.75">
      <c r="C242" s="391"/>
      <c r="D242" s="391"/>
      <c r="E242" s="391"/>
      <c r="F242" s="391"/>
      <c r="G242" s="391"/>
      <c r="H242" s="391"/>
    </row>
    <row r="243" spans="3:8" s="127" customFormat="1" ht="12.75">
      <c r="C243" s="391"/>
      <c r="D243" s="391"/>
      <c r="E243" s="391"/>
      <c r="F243" s="391"/>
      <c r="G243" s="391"/>
      <c r="H243" s="391"/>
    </row>
    <row r="244" spans="3:8" s="127" customFormat="1" ht="12.75">
      <c r="C244" s="391"/>
      <c r="D244" s="391"/>
      <c r="E244" s="391"/>
      <c r="F244" s="391"/>
      <c r="G244" s="391"/>
      <c r="H244" s="391"/>
    </row>
    <row r="245" spans="3:8" s="127" customFormat="1" ht="12.75">
      <c r="C245" s="391"/>
      <c r="D245" s="391"/>
      <c r="E245" s="391"/>
      <c r="F245" s="391"/>
      <c r="G245" s="391"/>
      <c r="H245" s="391"/>
    </row>
    <row r="246" spans="3:8" s="127" customFormat="1" ht="12.75">
      <c r="C246" s="391"/>
      <c r="D246" s="391"/>
      <c r="E246" s="391"/>
      <c r="F246" s="391"/>
      <c r="G246" s="391"/>
      <c r="H246" s="391"/>
    </row>
    <row r="247" spans="3:8" s="127" customFormat="1" ht="12.75">
      <c r="C247" s="391"/>
      <c r="D247" s="391"/>
      <c r="E247" s="391"/>
      <c r="F247" s="391"/>
      <c r="G247" s="391"/>
      <c r="H247" s="391"/>
    </row>
    <row r="248" spans="3:8" s="127" customFormat="1" ht="12.75">
      <c r="C248" s="391"/>
      <c r="D248" s="391"/>
      <c r="E248" s="391"/>
      <c r="F248" s="391"/>
      <c r="G248" s="391"/>
      <c r="H248" s="391"/>
    </row>
    <row r="249" spans="3:8" s="127" customFormat="1" ht="12.75">
      <c r="C249" s="391"/>
      <c r="D249" s="391"/>
      <c r="E249" s="391"/>
      <c r="F249" s="391"/>
      <c r="G249" s="391"/>
      <c r="H249" s="391"/>
    </row>
    <row r="250" spans="3:8" s="127" customFormat="1" ht="12.75">
      <c r="C250" s="391"/>
      <c r="D250" s="391"/>
      <c r="E250" s="391"/>
      <c r="F250" s="391"/>
      <c r="G250" s="391"/>
      <c r="H250" s="391"/>
    </row>
    <row r="251" spans="3:8" s="127" customFormat="1" ht="12.75">
      <c r="C251" s="391"/>
      <c r="D251" s="391"/>
      <c r="E251" s="391"/>
      <c r="F251" s="391"/>
      <c r="G251" s="391"/>
      <c r="H251" s="391"/>
    </row>
    <row r="252" spans="3:8" s="127" customFormat="1" ht="12.75">
      <c r="C252" s="391"/>
      <c r="D252" s="391"/>
      <c r="E252" s="391"/>
      <c r="F252" s="391"/>
      <c r="G252" s="391"/>
      <c r="H252" s="391"/>
    </row>
    <row r="253" spans="3:8" s="127" customFormat="1" ht="12.75">
      <c r="C253" s="391"/>
      <c r="D253" s="391"/>
      <c r="E253" s="391"/>
      <c r="F253" s="391"/>
      <c r="G253" s="391"/>
      <c r="H253" s="391"/>
    </row>
    <row r="254" spans="3:8" s="127" customFormat="1" ht="12.75">
      <c r="C254" s="391"/>
      <c r="D254" s="391"/>
      <c r="E254" s="391"/>
      <c r="F254" s="391"/>
      <c r="G254" s="391"/>
      <c r="H254" s="391"/>
    </row>
    <row r="255" spans="3:8" s="127" customFormat="1" ht="12.75">
      <c r="C255" s="391"/>
      <c r="D255" s="391"/>
      <c r="E255" s="391"/>
      <c r="F255" s="391"/>
      <c r="G255" s="391"/>
      <c r="H255" s="391"/>
    </row>
    <row r="256" spans="3:8" s="127" customFormat="1" ht="12.75">
      <c r="C256" s="391"/>
      <c r="D256" s="391"/>
      <c r="E256" s="391"/>
      <c r="F256" s="391"/>
      <c r="G256" s="391"/>
      <c r="H256" s="391"/>
    </row>
    <row r="257" spans="3:8" s="127" customFormat="1" ht="12.75">
      <c r="C257" s="391"/>
      <c r="D257" s="391"/>
      <c r="E257" s="391"/>
      <c r="F257" s="391"/>
      <c r="G257" s="391"/>
      <c r="H257" s="391"/>
    </row>
    <row r="258" spans="3:8" s="127" customFormat="1" ht="12.75">
      <c r="C258" s="391"/>
      <c r="D258" s="391"/>
      <c r="E258" s="391"/>
      <c r="F258" s="391"/>
      <c r="G258" s="391"/>
      <c r="H258" s="391"/>
    </row>
    <row r="259" spans="3:8" s="127" customFormat="1" ht="12.75">
      <c r="C259" s="391"/>
      <c r="D259" s="391"/>
      <c r="E259" s="391"/>
      <c r="F259" s="391"/>
      <c r="G259" s="391"/>
      <c r="H259" s="391"/>
    </row>
    <row r="260" spans="3:8" s="127" customFormat="1" ht="12.75">
      <c r="C260" s="391"/>
      <c r="D260" s="391"/>
      <c r="E260" s="391"/>
      <c r="F260" s="391"/>
      <c r="G260" s="391"/>
      <c r="H260" s="391"/>
    </row>
    <row r="261" spans="3:8" s="127" customFormat="1" ht="12.75">
      <c r="C261" s="391"/>
      <c r="D261" s="391"/>
      <c r="E261" s="391"/>
      <c r="F261" s="391"/>
      <c r="G261" s="391"/>
      <c r="H261" s="391"/>
    </row>
    <row r="262" spans="3:8" s="127" customFormat="1" ht="12.75">
      <c r="C262" s="391"/>
      <c r="D262" s="391"/>
      <c r="E262" s="391"/>
      <c r="F262" s="391"/>
      <c r="G262" s="391"/>
      <c r="H262" s="391"/>
    </row>
    <row r="263" spans="3:8" s="127" customFormat="1" ht="12.75">
      <c r="C263" s="391"/>
      <c r="D263" s="391"/>
      <c r="E263" s="391"/>
      <c r="F263" s="391"/>
      <c r="G263" s="391"/>
      <c r="H263" s="391"/>
    </row>
    <row r="264" spans="3:8" s="127" customFormat="1" ht="12.75">
      <c r="C264" s="391"/>
      <c r="D264" s="391"/>
      <c r="E264" s="391"/>
      <c r="F264" s="391"/>
      <c r="G264" s="391"/>
      <c r="H264" s="391"/>
    </row>
    <row r="265" spans="3:8" s="127" customFormat="1" ht="12.75">
      <c r="C265" s="391"/>
      <c r="D265" s="391"/>
      <c r="E265" s="391"/>
      <c r="F265" s="391"/>
      <c r="G265" s="391"/>
      <c r="H265" s="391"/>
    </row>
    <row r="266" spans="3:8" s="127" customFormat="1" ht="12.75">
      <c r="C266" s="391"/>
      <c r="D266" s="391"/>
      <c r="E266" s="391"/>
      <c r="F266" s="391"/>
      <c r="G266" s="391"/>
      <c r="H266" s="391"/>
    </row>
    <row r="267" spans="3:8" s="127" customFormat="1" ht="12.75">
      <c r="C267" s="391"/>
      <c r="D267" s="391"/>
      <c r="E267" s="391"/>
      <c r="F267" s="391"/>
      <c r="G267" s="391"/>
      <c r="H267" s="391"/>
    </row>
    <row r="268" spans="3:8" s="127" customFormat="1" ht="12.75">
      <c r="C268" s="391"/>
      <c r="D268" s="391"/>
      <c r="E268" s="391"/>
      <c r="F268" s="391"/>
      <c r="G268" s="391"/>
      <c r="H268" s="391"/>
    </row>
    <row r="269" spans="3:8" s="127" customFormat="1" ht="12.75">
      <c r="C269" s="391"/>
      <c r="D269" s="391"/>
      <c r="E269" s="391"/>
      <c r="F269" s="391"/>
      <c r="G269" s="391"/>
      <c r="H269" s="391"/>
    </row>
    <row r="270" spans="3:8" s="127" customFormat="1" ht="12.75">
      <c r="C270" s="391"/>
      <c r="D270" s="391"/>
      <c r="E270" s="391"/>
      <c r="F270" s="391"/>
      <c r="G270" s="391"/>
      <c r="H270" s="391"/>
    </row>
    <row r="271" spans="3:8" s="127" customFormat="1" ht="12.75">
      <c r="C271" s="391"/>
      <c r="D271" s="391"/>
      <c r="E271" s="391"/>
      <c r="F271" s="391"/>
      <c r="G271" s="391"/>
      <c r="H271" s="391"/>
    </row>
    <row r="272" spans="3:8" s="127" customFormat="1" ht="12.75">
      <c r="C272" s="391"/>
      <c r="D272" s="391"/>
      <c r="E272" s="391"/>
      <c r="F272" s="391"/>
      <c r="G272" s="391"/>
      <c r="H272" s="391"/>
    </row>
    <row r="273" spans="3:8" s="127" customFormat="1" ht="12.75">
      <c r="C273" s="391"/>
      <c r="D273" s="391"/>
      <c r="E273" s="391"/>
      <c r="F273" s="391"/>
      <c r="G273" s="391"/>
      <c r="H273" s="391"/>
    </row>
    <row r="274" spans="3:8" s="127" customFormat="1" ht="12.75">
      <c r="C274" s="391"/>
      <c r="D274" s="391"/>
      <c r="E274" s="391"/>
      <c r="F274" s="391"/>
      <c r="G274" s="391"/>
      <c r="H274" s="391"/>
    </row>
    <row r="275" spans="3:8" s="127" customFormat="1" ht="12.75">
      <c r="C275" s="391"/>
      <c r="D275" s="391"/>
      <c r="E275" s="391"/>
      <c r="F275" s="391"/>
      <c r="G275" s="391"/>
      <c r="H275" s="391"/>
    </row>
    <row r="276" spans="3:8" s="127" customFormat="1" ht="12.75">
      <c r="C276" s="391"/>
      <c r="D276" s="391"/>
      <c r="E276" s="391"/>
      <c r="F276" s="391"/>
      <c r="G276" s="391"/>
      <c r="H276" s="391"/>
    </row>
    <row r="277" spans="3:8" s="127" customFormat="1" ht="12.75">
      <c r="C277" s="391"/>
      <c r="D277" s="391"/>
      <c r="E277" s="391"/>
      <c r="F277" s="391"/>
      <c r="G277" s="391"/>
      <c r="H277" s="391"/>
    </row>
    <row r="278" spans="3:8" s="127" customFormat="1" ht="12.75">
      <c r="C278" s="391"/>
      <c r="D278" s="391"/>
      <c r="E278" s="391"/>
      <c r="F278" s="391"/>
      <c r="G278" s="391"/>
      <c r="H278" s="391"/>
    </row>
    <row r="279" spans="3:8" s="127" customFormat="1" ht="12.75">
      <c r="C279" s="391"/>
      <c r="D279" s="391"/>
      <c r="E279" s="391"/>
      <c r="F279" s="391"/>
      <c r="G279" s="391"/>
      <c r="H279" s="391"/>
    </row>
    <row r="280" spans="3:8" s="127" customFormat="1" ht="12.75">
      <c r="C280" s="391"/>
      <c r="D280" s="391"/>
      <c r="E280" s="391"/>
      <c r="F280" s="391"/>
      <c r="G280" s="391"/>
      <c r="H280" s="391"/>
    </row>
    <row r="281" spans="3:8" s="127" customFormat="1" ht="12.75">
      <c r="C281" s="391"/>
      <c r="D281" s="391"/>
      <c r="E281" s="391"/>
      <c r="F281" s="391"/>
      <c r="G281" s="391"/>
      <c r="H281" s="391"/>
    </row>
    <row r="282" spans="3:8" s="127" customFormat="1" ht="12.75">
      <c r="C282" s="391"/>
      <c r="D282" s="391"/>
      <c r="E282" s="391"/>
      <c r="F282" s="391"/>
      <c r="G282" s="391"/>
      <c r="H282" s="391"/>
    </row>
    <row r="283" spans="3:8" s="127" customFormat="1" ht="12.75">
      <c r="C283" s="391"/>
      <c r="D283" s="391"/>
      <c r="E283" s="391"/>
      <c r="F283" s="391"/>
      <c r="G283" s="391"/>
      <c r="H283" s="391"/>
    </row>
    <row r="284" spans="3:8" s="127" customFormat="1" ht="12.75">
      <c r="C284" s="391"/>
      <c r="D284" s="391"/>
      <c r="E284" s="391"/>
      <c r="F284" s="391"/>
      <c r="G284" s="391"/>
      <c r="H284" s="391"/>
    </row>
    <row r="285" spans="3:8" s="127" customFormat="1" ht="12.75">
      <c r="C285" s="391"/>
      <c r="D285" s="391"/>
      <c r="E285" s="391"/>
      <c r="F285" s="391"/>
      <c r="G285" s="391"/>
      <c r="H285" s="391"/>
    </row>
    <row r="286" spans="3:8" s="127" customFormat="1" ht="12.75">
      <c r="C286" s="391"/>
      <c r="D286" s="391"/>
      <c r="E286" s="391"/>
      <c r="F286" s="391"/>
      <c r="G286" s="391"/>
      <c r="H286" s="391"/>
    </row>
    <row r="287" spans="3:8" s="127" customFormat="1" ht="12.75">
      <c r="C287" s="391"/>
      <c r="D287" s="391"/>
      <c r="E287" s="391"/>
      <c r="F287" s="391"/>
      <c r="G287" s="391"/>
      <c r="H287" s="391"/>
    </row>
    <row r="288" spans="3:8" s="127" customFormat="1" ht="12.75">
      <c r="C288" s="391"/>
      <c r="D288" s="391"/>
      <c r="E288" s="391"/>
      <c r="F288" s="391"/>
      <c r="G288" s="391"/>
      <c r="H288" s="391"/>
    </row>
    <row r="289" spans="3:8" s="127" customFormat="1" ht="12.75">
      <c r="C289" s="391"/>
      <c r="D289" s="391"/>
      <c r="E289" s="391"/>
      <c r="F289" s="391"/>
      <c r="G289" s="391"/>
      <c r="H289" s="391"/>
    </row>
    <row r="290" spans="3:8" s="127" customFormat="1" ht="12.75">
      <c r="C290" s="391"/>
      <c r="D290" s="391"/>
      <c r="E290" s="391"/>
      <c r="F290" s="391"/>
      <c r="G290" s="391"/>
      <c r="H290" s="391"/>
    </row>
    <row r="291" spans="3:8" s="127" customFormat="1" ht="12.75">
      <c r="C291" s="391"/>
      <c r="D291" s="391"/>
      <c r="E291" s="391"/>
      <c r="F291" s="391"/>
      <c r="G291" s="391"/>
      <c r="H291" s="391"/>
    </row>
    <row r="292" spans="3:8" s="127" customFormat="1" ht="12.75">
      <c r="C292" s="391"/>
      <c r="D292" s="391"/>
      <c r="E292" s="391"/>
      <c r="F292" s="391"/>
      <c r="G292" s="391"/>
      <c r="H292" s="391"/>
    </row>
    <row r="293" spans="3:8" s="127" customFormat="1" ht="12.75">
      <c r="C293" s="391"/>
      <c r="D293" s="391"/>
      <c r="E293" s="391"/>
      <c r="F293" s="391"/>
      <c r="G293" s="391"/>
      <c r="H293" s="391"/>
    </row>
    <row r="294" spans="3:8" s="127" customFormat="1" ht="12.75">
      <c r="C294" s="391"/>
      <c r="D294" s="391"/>
      <c r="E294" s="391"/>
      <c r="F294" s="391"/>
      <c r="G294" s="391"/>
      <c r="H294" s="391"/>
    </row>
    <row r="295" spans="3:8" s="127" customFormat="1" ht="12.75">
      <c r="C295" s="391"/>
      <c r="D295" s="391"/>
      <c r="E295" s="391"/>
      <c r="F295" s="391"/>
      <c r="G295" s="391"/>
      <c r="H295" s="391"/>
    </row>
    <row r="296" spans="3:8" s="127" customFormat="1" ht="12.75">
      <c r="C296" s="391"/>
      <c r="D296" s="391"/>
      <c r="E296" s="391"/>
      <c r="F296" s="391"/>
      <c r="G296" s="391"/>
      <c r="H296" s="391"/>
    </row>
    <row r="297" spans="3:8" s="127" customFormat="1" ht="12.75">
      <c r="C297" s="391"/>
      <c r="D297" s="391"/>
      <c r="E297" s="391"/>
      <c r="F297" s="391"/>
      <c r="G297" s="391"/>
      <c r="H297" s="391"/>
    </row>
    <row r="298" spans="3:8" s="127" customFormat="1" ht="12.75">
      <c r="C298" s="391"/>
      <c r="D298" s="391"/>
      <c r="E298" s="391"/>
      <c r="F298" s="391"/>
      <c r="G298" s="391"/>
      <c r="H298" s="391"/>
    </row>
    <row r="299" spans="3:8" s="127" customFormat="1" ht="12.75">
      <c r="C299" s="391"/>
      <c r="D299" s="391"/>
      <c r="E299" s="391"/>
      <c r="F299" s="391"/>
      <c r="G299" s="391"/>
      <c r="H299" s="391"/>
    </row>
    <row r="300" spans="3:8" s="127" customFormat="1" ht="12.75">
      <c r="C300" s="391"/>
      <c r="D300" s="391"/>
      <c r="E300" s="391"/>
      <c r="F300" s="391"/>
      <c r="G300" s="391"/>
      <c r="H300" s="391"/>
    </row>
    <row r="301" spans="3:8" s="127" customFormat="1" ht="12.75">
      <c r="C301" s="391"/>
      <c r="D301" s="391"/>
      <c r="E301" s="391"/>
      <c r="F301" s="391"/>
      <c r="G301" s="391"/>
      <c r="H301" s="391"/>
    </row>
    <row r="302" spans="3:8" s="127" customFormat="1" ht="12.75">
      <c r="C302" s="391"/>
      <c r="D302" s="391"/>
      <c r="E302" s="391"/>
      <c r="F302" s="391"/>
      <c r="G302" s="391"/>
      <c r="H302" s="391"/>
    </row>
    <row r="303" spans="3:8" s="127" customFormat="1" ht="12.75">
      <c r="C303" s="391"/>
      <c r="D303" s="391"/>
      <c r="E303" s="391"/>
      <c r="F303" s="391"/>
      <c r="G303" s="391"/>
      <c r="H303" s="391"/>
    </row>
    <row r="304" spans="3:8" s="127" customFormat="1" ht="12.75">
      <c r="C304" s="391"/>
      <c r="D304" s="391"/>
      <c r="E304" s="391"/>
      <c r="F304" s="391"/>
      <c r="G304" s="391"/>
      <c r="H304" s="391"/>
    </row>
    <row r="305" spans="3:8" s="127" customFormat="1" ht="12.75">
      <c r="C305" s="391"/>
      <c r="D305" s="391"/>
      <c r="E305" s="391"/>
      <c r="F305" s="391"/>
      <c r="G305" s="391"/>
      <c r="H305" s="391"/>
    </row>
    <row r="306" spans="3:8" s="127" customFormat="1" ht="12.75">
      <c r="C306" s="391"/>
      <c r="D306" s="391"/>
      <c r="E306" s="391"/>
      <c r="F306" s="391"/>
      <c r="G306" s="391"/>
      <c r="H306" s="391"/>
    </row>
    <row r="307" spans="3:8" s="127" customFormat="1" ht="12.75">
      <c r="C307" s="391"/>
      <c r="D307" s="391"/>
      <c r="E307" s="391"/>
      <c r="F307" s="391"/>
      <c r="G307" s="391"/>
      <c r="H307" s="391"/>
    </row>
    <row r="308" spans="3:8" s="127" customFormat="1" ht="12.75">
      <c r="C308" s="391"/>
      <c r="D308" s="391"/>
      <c r="E308" s="391"/>
      <c r="F308" s="391"/>
      <c r="G308" s="391"/>
      <c r="H308" s="391"/>
    </row>
    <row r="309" spans="3:8" s="127" customFormat="1" ht="12.75">
      <c r="C309" s="391"/>
      <c r="D309" s="391"/>
      <c r="E309" s="391"/>
      <c r="F309" s="391"/>
      <c r="G309" s="391"/>
      <c r="H309" s="391"/>
    </row>
    <row r="310" spans="3:8" s="127" customFormat="1" ht="12.75">
      <c r="C310" s="391"/>
      <c r="D310" s="391"/>
      <c r="E310" s="391"/>
      <c r="F310" s="391"/>
      <c r="G310" s="391"/>
      <c r="H310" s="391"/>
    </row>
    <row r="311" spans="3:8" s="127" customFormat="1" ht="12.75">
      <c r="C311" s="391"/>
      <c r="D311" s="391"/>
      <c r="E311" s="391"/>
      <c r="F311" s="391"/>
      <c r="G311" s="391"/>
      <c r="H311" s="391"/>
    </row>
    <row r="312" spans="3:8" s="127" customFormat="1" ht="12.75">
      <c r="C312" s="391"/>
      <c r="D312" s="391"/>
      <c r="E312" s="391"/>
      <c r="F312" s="391"/>
      <c r="G312" s="391"/>
      <c r="H312" s="391"/>
    </row>
    <row r="313" spans="3:8" s="127" customFormat="1" ht="12.75">
      <c r="C313" s="391"/>
      <c r="D313" s="391"/>
      <c r="E313" s="391"/>
      <c r="F313" s="391"/>
      <c r="G313" s="391"/>
      <c r="H313" s="391"/>
    </row>
    <row r="314" spans="3:8" s="127" customFormat="1" ht="12.75">
      <c r="C314" s="391"/>
      <c r="D314" s="391"/>
      <c r="E314" s="391"/>
      <c r="F314" s="391"/>
      <c r="G314" s="391"/>
      <c r="H314" s="391"/>
    </row>
    <row r="315" spans="3:8" s="127" customFormat="1" ht="12.75">
      <c r="C315" s="391"/>
      <c r="D315" s="391"/>
      <c r="E315" s="391"/>
      <c r="F315" s="391"/>
      <c r="G315" s="391"/>
      <c r="H315" s="391"/>
    </row>
    <row r="316" spans="3:8" s="127" customFormat="1" ht="12.75">
      <c r="C316" s="391"/>
      <c r="D316" s="391"/>
      <c r="E316" s="391"/>
      <c r="F316" s="391"/>
      <c r="G316" s="391"/>
      <c r="H316" s="391"/>
    </row>
    <row r="317" spans="3:8" s="127" customFormat="1" ht="12.75">
      <c r="C317" s="391"/>
      <c r="D317" s="391"/>
      <c r="E317" s="391"/>
      <c r="F317" s="391"/>
      <c r="G317" s="391"/>
      <c r="H317" s="391"/>
    </row>
    <row r="318" spans="3:8" s="127" customFormat="1" ht="12.75">
      <c r="C318" s="391"/>
      <c r="D318" s="391"/>
      <c r="E318" s="391"/>
      <c r="F318" s="391"/>
      <c r="G318" s="391"/>
      <c r="H318" s="391"/>
    </row>
    <row r="319" spans="3:8" s="127" customFormat="1" ht="12.75">
      <c r="C319" s="391"/>
      <c r="D319" s="391"/>
      <c r="E319" s="391"/>
      <c r="F319" s="391"/>
      <c r="G319" s="391"/>
      <c r="H319" s="391"/>
    </row>
    <row r="320" spans="3:8" s="127" customFormat="1" ht="12.75">
      <c r="C320" s="391"/>
      <c r="D320" s="391"/>
      <c r="E320" s="391"/>
      <c r="F320" s="391"/>
      <c r="G320" s="391"/>
      <c r="H320" s="391"/>
    </row>
    <row r="321" spans="3:8" s="127" customFormat="1" ht="12.75">
      <c r="C321" s="391"/>
      <c r="D321" s="391"/>
      <c r="E321" s="391"/>
      <c r="F321" s="391"/>
      <c r="G321" s="391"/>
      <c r="H321" s="391"/>
    </row>
    <row r="322" spans="3:8" s="127" customFormat="1" ht="12.75">
      <c r="C322" s="391"/>
      <c r="D322" s="391"/>
      <c r="E322" s="391"/>
      <c r="F322" s="391"/>
      <c r="G322" s="391"/>
      <c r="H322" s="391"/>
    </row>
    <row r="323" spans="3:8" s="127" customFormat="1" ht="12.75">
      <c r="C323" s="391"/>
      <c r="D323" s="391"/>
      <c r="E323" s="391"/>
      <c r="F323" s="391"/>
      <c r="G323" s="391"/>
      <c r="H323" s="391"/>
    </row>
    <row r="324" spans="3:8" s="127" customFormat="1" ht="12.75">
      <c r="C324" s="391"/>
      <c r="D324" s="391"/>
      <c r="E324" s="391"/>
      <c r="F324" s="391"/>
      <c r="G324" s="391"/>
      <c r="H324" s="391"/>
    </row>
    <row r="325" spans="3:8" s="127" customFormat="1" ht="12.75">
      <c r="C325" s="391"/>
      <c r="D325" s="391"/>
      <c r="E325" s="391"/>
      <c r="F325" s="391"/>
      <c r="G325" s="391"/>
      <c r="H325" s="391"/>
    </row>
    <row r="326" spans="3:8" s="127" customFormat="1" ht="12.75">
      <c r="C326" s="391"/>
      <c r="D326" s="391"/>
      <c r="E326" s="391"/>
      <c r="F326" s="391"/>
      <c r="G326" s="391"/>
      <c r="H326" s="391"/>
    </row>
    <row r="327" spans="3:8" s="127" customFormat="1" ht="12.75">
      <c r="C327" s="391"/>
      <c r="D327" s="391"/>
      <c r="E327" s="391"/>
      <c r="F327" s="391"/>
      <c r="G327" s="391"/>
      <c r="H327" s="391"/>
    </row>
    <row r="328" spans="3:8" s="127" customFormat="1" ht="12.75">
      <c r="C328" s="391"/>
      <c r="D328" s="391"/>
      <c r="E328" s="391"/>
      <c r="F328" s="391"/>
      <c r="G328" s="391"/>
      <c r="H328" s="391"/>
    </row>
    <row r="329" spans="3:8" s="127" customFormat="1" ht="12.75">
      <c r="C329" s="391"/>
      <c r="D329" s="391"/>
      <c r="E329" s="391"/>
      <c r="F329" s="391"/>
      <c r="G329" s="391"/>
      <c r="H329" s="391"/>
    </row>
    <row r="330" spans="3:8" s="127" customFormat="1" ht="12.75">
      <c r="C330" s="391"/>
      <c r="D330" s="391"/>
      <c r="E330" s="391"/>
      <c r="F330" s="391"/>
      <c r="G330" s="391"/>
      <c r="H330" s="391"/>
    </row>
    <row r="331" spans="3:8" s="127" customFormat="1" ht="12.75">
      <c r="C331" s="391"/>
      <c r="D331" s="391"/>
      <c r="E331" s="391"/>
      <c r="F331" s="391"/>
      <c r="G331" s="391"/>
      <c r="H331" s="391"/>
    </row>
    <row r="332" spans="3:8" s="127" customFormat="1" ht="12.75">
      <c r="C332" s="391"/>
      <c r="D332" s="391"/>
      <c r="E332" s="391"/>
      <c r="F332" s="391"/>
      <c r="G332" s="391"/>
      <c r="H332" s="391"/>
    </row>
    <row r="333" spans="3:8" s="127" customFormat="1" ht="12.75">
      <c r="C333" s="391"/>
      <c r="D333" s="391"/>
      <c r="E333" s="391"/>
      <c r="F333" s="391"/>
      <c r="G333" s="391"/>
      <c r="H333" s="391"/>
    </row>
    <row r="334" spans="3:8" s="127" customFormat="1" ht="12.75">
      <c r="C334" s="391"/>
      <c r="D334" s="391"/>
      <c r="E334" s="391"/>
      <c r="F334" s="391"/>
      <c r="G334" s="391"/>
      <c r="H334" s="391"/>
    </row>
    <row r="335" spans="3:8" s="127" customFormat="1" ht="12.75">
      <c r="C335" s="391"/>
      <c r="D335" s="391"/>
      <c r="E335" s="391"/>
      <c r="F335" s="391"/>
      <c r="G335" s="391"/>
      <c r="H335" s="391"/>
    </row>
    <row r="336" spans="3:8" s="127" customFormat="1" ht="12.75">
      <c r="C336" s="391"/>
      <c r="D336" s="391"/>
      <c r="E336" s="391"/>
      <c r="F336" s="391"/>
      <c r="G336" s="391"/>
      <c r="H336" s="391"/>
    </row>
    <row r="337" spans="3:8" s="127" customFormat="1" ht="12.75">
      <c r="C337" s="391"/>
      <c r="D337" s="391"/>
      <c r="E337" s="391"/>
      <c r="F337" s="391"/>
      <c r="G337" s="391"/>
      <c r="H337" s="391"/>
    </row>
    <row r="338" spans="3:8" s="127" customFormat="1" ht="12.75">
      <c r="C338" s="391"/>
      <c r="D338" s="391"/>
      <c r="E338" s="391"/>
      <c r="F338" s="391"/>
      <c r="G338" s="391"/>
      <c r="H338" s="391"/>
    </row>
    <row r="339" spans="3:8" s="127" customFormat="1" ht="12.75">
      <c r="C339" s="391"/>
      <c r="D339" s="391"/>
      <c r="E339" s="391"/>
      <c r="F339" s="391"/>
      <c r="G339" s="391"/>
      <c r="H339" s="391"/>
    </row>
    <row r="340" spans="3:8" s="127" customFormat="1" ht="12.75">
      <c r="C340" s="391"/>
      <c r="D340" s="391"/>
      <c r="E340" s="391"/>
      <c r="F340" s="391"/>
      <c r="G340" s="391"/>
      <c r="H340" s="391"/>
    </row>
    <row r="341" spans="3:8" s="127" customFormat="1" ht="12.75">
      <c r="C341" s="391"/>
      <c r="D341" s="391"/>
      <c r="E341" s="391"/>
      <c r="F341" s="391"/>
      <c r="G341" s="391"/>
      <c r="H341" s="391"/>
    </row>
    <row r="342" spans="3:8" s="127" customFormat="1" ht="12.75">
      <c r="C342" s="391"/>
      <c r="D342" s="391"/>
      <c r="E342" s="391"/>
      <c r="F342" s="391"/>
      <c r="G342" s="391"/>
      <c r="H342" s="391"/>
    </row>
    <row r="343" spans="3:8" s="127" customFormat="1" ht="12.75">
      <c r="C343" s="391"/>
      <c r="D343" s="391"/>
      <c r="E343" s="391"/>
      <c r="F343" s="391"/>
      <c r="G343" s="391"/>
      <c r="H343" s="391"/>
    </row>
    <row r="344" spans="3:8" s="127" customFormat="1" ht="12.75">
      <c r="C344" s="391"/>
      <c r="D344" s="391"/>
      <c r="E344" s="391"/>
      <c r="F344" s="391"/>
      <c r="G344" s="391"/>
      <c r="H344" s="391"/>
    </row>
    <row r="345" spans="3:8" s="127" customFormat="1" ht="12.75">
      <c r="C345" s="391"/>
      <c r="D345" s="391"/>
      <c r="E345" s="391"/>
      <c r="F345" s="391"/>
      <c r="G345" s="391"/>
      <c r="H345" s="391"/>
    </row>
    <row r="346" spans="3:8" s="127" customFormat="1" ht="12.75">
      <c r="C346" s="391"/>
      <c r="D346" s="391"/>
      <c r="E346" s="391"/>
      <c r="F346" s="391"/>
      <c r="G346" s="391"/>
      <c r="H346" s="391"/>
    </row>
    <row r="347" spans="3:8" s="127" customFormat="1" ht="12.75">
      <c r="C347" s="391"/>
      <c r="D347" s="391"/>
      <c r="E347" s="391"/>
      <c r="F347" s="391"/>
      <c r="G347" s="391"/>
      <c r="H347" s="391"/>
    </row>
    <row r="348" spans="3:8" s="127" customFormat="1" ht="12.75">
      <c r="C348" s="391"/>
      <c r="D348" s="391"/>
      <c r="E348" s="391"/>
      <c r="F348" s="391"/>
      <c r="G348" s="391"/>
      <c r="H348" s="391"/>
    </row>
    <row r="349" spans="3:8" s="127" customFormat="1" ht="12.75">
      <c r="C349" s="391"/>
      <c r="D349" s="391"/>
      <c r="E349" s="391"/>
      <c r="F349" s="391"/>
      <c r="G349" s="391"/>
      <c r="H349" s="391"/>
    </row>
    <row r="350" spans="3:8" s="127" customFormat="1" ht="12.75">
      <c r="C350" s="391"/>
      <c r="D350" s="391"/>
      <c r="E350" s="391"/>
      <c r="F350" s="391"/>
      <c r="G350" s="391"/>
      <c r="H350" s="391"/>
    </row>
    <row r="351" spans="3:8" s="127" customFormat="1" ht="12.75">
      <c r="C351" s="391"/>
      <c r="D351" s="391"/>
      <c r="E351" s="391"/>
      <c r="F351" s="391"/>
      <c r="G351" s="391"/>
      <c r="H351" s="391"/>
    </row>
    <row r="352" spans="3:8" s="127" customFormat="1" ht="12.75">
      <c r="C352" s="391"/>
      <c r="D352" s="391"/>
      <c r="E352" s="391"/>
      <c r="F352" s="391"/>
      <c r="G352" s="391"/>
      <c r="H352" s="391"/>
    </row>
    <row r="353" spans="3:8" s="127" customFormat="1" ht="12.75">
      <c r="C353" s="391"/>
      <c r="D353" s="391"/>
      <c r="E353" s="391"/>
      <c r="F353" s="391"/>
      <c r="G353" s="391"/>
      <c r="H353" s="391"/>
    </row>
    <row r="354" spans="3:8" s="127" customFormat="1" ht="12.75">
      <c r="C354" s="391"/>
      <c r="D354" s="391"/>
      <c r="E354" s="391"/>
      <c r="F354" s="391"/>
      <c r="G354" s="391"/>
      <c r="H354" s="391"/>
    </row>
    <row r="355" spans="3:8" s="127" customFormat="1" ht="12.75">
      <c r="C355" s="391"/>
      <c r="D355" s="391"/>
      <c r="E355" s="391"/>
      <c r="F355" s="391"/>
      <c r="G355" s="391"/>
      <c r="H355" s="391"/>
    </row>
    <row r="356" spans="3:8" s="127" customFormat="1" ht="12.75">
      <c r="C356" s="391"/>
      <c r="D356" s="391"/>
      <c r="E356" s="391"/>
      <c r="F356" s="391"/>
      <c r="G356" s="391"/>
      <c r="H356" s="391"/>
    </row>
    <row r="357" spans="3:8" s="127" customFormat="1" ht="12.75">
      <c r="C357" s="391"/>
      <c r="D357" s="391"/>
      <c r="E357" s="391"/>
      <c r="F357" s="391"/>
      <c r="G357" s="391"/>
      <c r="H357" s="391"/>
    </row>
    <row r="358" spans="3:8" s="127" customFormat="1" ht="12.75">
      <c r="C358" s="391"/>
      <c r="D358" s="391"/>
      <c r="E358" s="391"/>
      <c r="F358" s="391"/>
      <c r="G358" s="391"/>
      <c r="H358" s="391"/>
    </row>
    <row r="359" spans="3:8" s="127" customFormat="1" ht="12.75">
      <c r="C359" s="391"/>
      <c r="D359" s="391"/>
      <c r="E359" s="391"/>
      <c r="F359" s="391"/>
      <c r="G359" s="391"/>
      <c r="H359" s="391"/>
    </row>
    <row r="360" spans="3:8" s="127" customFormat="1" ht="12.75">
      <c r="C360" s="391"/>
      <c r="D360" s="391"/>
      <c r="E360" s="391"/>
      <c r="F360" s="391"/>
      <c r="G360" s="391"/>
      <c r="H360" s="391"/>
    </row>
    <row r="361" spans="3:8" s="127" customFormat="1" ht="12.75">
      <c r="C361" s="391"/>
      <c r="D361" s="391"/>
      <c r="E361" s="391"/>
      <c r="F361" s="391"/>
      <c r="G361" s="391"/>
      <c r="H361" s="391"/>
    </row>
    <row r="362" spans="3:8" s="127" customFormat="1" ht="12.75">
      <c r="C362" s="391"/>
      <c r="D362" s="391"/>
      <c r="E362" s="391"/>
      <c r="F362" s="391"/>
      <c r="G362" s="391"/>
      <c r="H362" s="391"/>
    </row>
    <row r="363" spans="3:8" s="127" customFormat="1" ht="12.75">
      <c r="C363" s="391"/>
      <c r="D363" s="391"/>
      <c r="E363" s="391"/>
      <c r="F363" s="391"/>
      <c r="G363" s="391"/>
      <c r="H363" s="391"/>
    </row>
    <row r="364" spans="3:8" s="127" customFormat="1" ht="12.75">
      <c r="C364" s="391"/>
      <c r="D364" s="391"/>
      <c r="E364" s="391"/>
      <c r="F364" s="391"/>
      <c r="G364" s="391"/>
      <c r="H364" s="391"/>
    </row>
    <row r="365" spans="3:8" s="127" customFormat="1" ht="12.75">
      <c r="C365" s="391"/>
      <c r="D365" s="391"/>
      <c r="E365" s="391"/>
      <c r="F365" s="391"/>
      <c r="G365" s="391"/>
      <c r="H365" s="391"/>
    </row>
    <row r="366" spans="3:8" s="127" customFormat="1" ht="12.75">
      <c r="C366" s="391"/>
      <c r="D366" s="391"/>
      <c r="E366" s="391"/>
      <c r="F366" s="391"/>
      <c r="G366" s="391"/>
      <c r="H366" s="391"/>
    </row>
    <row r="367" spans="3:8" s="127" customFormat="1" ht="12.75">
      <c r="C367" s="391"/>
      <c r="D367" s="391"/>
      <c r="E367" s="391"/>
      <c r="F367" s="391"/>
      <c r="G367" s="391"/>
      <c r="H367" s="391"/>
    </row>
    <row r="368" spans="3:8" s="127" customFormat="1" ht="12.75">
      <c r="C368" s="391"/>
      <c r="D368" s="391"/>
      <c r="E368" s="391"/>
      <c r="F368" s="391"/>
      <c r="G368" s="391"/>
      <c r="H368" s="391"/>
    </row>
    <row r="369" spans="3:8" s="127" customFormat="1" ht="12.75">
      <c r="C369" s="391"/>
      <c r="D369" s="391"/>
      <c r="E369" s="391"/>
      <c r="F369" s="391"/>
      <c r="G369" s="391"/>
      <c r="H369" s="391"/>
    </row>
    <row r="370" spans="3:8" s="127" customFormat="1" ht="12.75">
      <c r="C370" s="391"/>
      <c r="D370" s="391"/>
      <c r="E370" s="391"/>
      <c r="F370" s="391"/>
      <c r="G370" s="391"/>
      <c r="H370" s="391"/>
    </row>
    <row r="371" spans="3:8" s="127" customFormat="1" ht="12.75">
      <c r="C371" s="391"/>
      <c r="D371" s="391"/>
      <c r="E371" s="391"/>
      <c r="F371" s="391"/>
      <c r="G371" s="391"/>
      <c r="H371" s="391"/>
    </row>
    <row r="372" spans="3:8" s="127" customFormat="1" ht="12.75">
      <c r="C372" s="391"/>
      <c r="D372" s="391"/>
      <c r="E372" s="391"/>
      <c r="F372" s="391"/>
      <c r="G372" s="391"/>
      <c r="H372" s="391"/>
    </row>
    <row r="373" spans="3:8" s="127" customFormat="1" ht="12.75">
      <c r="C373" s="391"/>
      <c r="D373" s="391"/>
      <c r="E373" s="391"/>
      <c r="F373" s="391"/>
      <c r="G373" s="391"/>
      <c r="H373" s="391"/>
    </row>
    <row r="374" spans="3:8" s="127" customFormat="1" ht="12.75">
      <c r="C374" s="391"/>
      <c r="D374" s="391"/>
      <c r="E374" s="391"/>
      <c r="F374" s="391"/>
      <c r="G374" s="391"/>
      <c r="H374" s="391"/>
    </row>
    <row r="375" spans="3:8" s="127" customFormat="1" ht="12.75">
      <c r="C375" s="391"/>
      <c r="D375" s="391"/>
      <c r="E375" s="391"/>
      <c r="F375" s="391"/>
      <c r="G375" s="391"/>
      <c r="H375" s="391"/>
    </row>
    <row r="376" spans="3:8" s="127" customFormat="1" ht="12.75">
      <c r="C376" s="391"/>
      <c r="D376" s="391"/>
      <c r="E376" s="391"/>
      <c r="F376" s="391"/>
      <c r="G376" s="391"/>
      <c r="H376" s="391"/>
    </row>
    <row r="377" spans="3:8" s="127" customFormat="1" ht="12.75">
      <c r="C377" s="391"/>
      <c r="D377" s="391"/>
      <c r="E377" s="391"/>
      <c r="F377" s="391"/>
      <c r="G377" s="391"/>
      <c r="H377" s="391"/>
    </row>
    <row r="378" spans="3:8" s="127" customFormat="1" ht="12.75">
      <c r="C378" s="391"/>
      <c r="D378" s="391"/>
      <c r="E378" s="391"/>
      <c r="F378" s="391"/>
      <c r="G378" s="391"/>
      <c r="H378" s="391"/>
    </row>
    <row r="379" spans="3:8" s="127" customFormat="1" ht="12.75">
      <c r="C379" s="391"/>
      <c r="D379" s="391"/>
      <c r="E379" s="391"/>
      <c r="F379" s="391"/>
      <c r="G379" s="391"/>
      <c r="H379" s="391"/>
    </row>
    <row r="380" spans="3:8" s="127" customFormat="1" ht="12.75">
      <c r="C380" s="391"/>
      <c r="D380" s="391"/>
      <c r="E380" s="391"/>
      <c r="F380" s="391"/>
      <c r="G380" s="391"/>
      <c r="H380" s="391"/>
    </row>
    <row r="381" spans="3:8" s="127" customFormat="1" ht="12.75">
      <c r="C381" s="391"/>
      <c r="D381" s="391"/>
      <c r="E381" s="391"/>
      <c r="F381" s="391"/>
      <c r="G381" s="391"/>
      <c r="H381" s="391"/>
    </row>
    <row r="382" spans="3:8" s="127" customFormat="1" ht="12.75">
      <c r="C382" s="391"/>
      <c r="D382" s="391"/>
      <c r="E382" s="391"/>
      <c r="F382" s="391"/>
      <c r="G382" s="391"/>
      <c r="H382" s="391"/>
    </row>
    <row r="383" spans="3:8" s="127" customFormat="1" ht="12.75">
      <c r="C383" s="391"/>
      <c r="D383" s="391"/>
      <c r="E383" s="391"/>
      <c r="F383" s="391"/>
      <c r="G383" s="391"/>
      <c r="H383" s="391"/>
    </row>
    <row r="384" spans="3:8" s="127" customFormat="1" ht="12.75">
      <c r="C384" s="391"/>
      <c r="D384" s="391"/>
      <c r="E384" s="391"/>
      <c r="F384" s="391"/>
      <c r="G384" s="391"/>
      <c r="H384" s="391"/>
    </row>
    <row r="385" spans="3:8" s="127" customFormat="1" ht="12.75">
      <c r="C385" s="391"/>
      <c r="D385" s="391"/>
      <c r="E385" s="391"/>
      <c r="F385" s="391"/>
      <c r="G385" s="391"/>
      <c r="H385" s="391"/>
    </row>
    <row r="386" spans="3:8" s="127" customFormat="1" ht="12.75">
      <c r="C386" s="391"/>
      <c r="D386" s="391"/>
      <c r="E386" s="391"/>
      <c r="F386" s="391"/>
      <c r="G386" s="391"/>
      <c r="H386" s="391"/>
    </row>
    <row r="387" spans="3:8" s="127" customFormat="1" ht="12.75">
      <c r="C387" s="391"/>
      <c r="D387" s="391"/>
      <c r="E387" s="391"/>
      <c r="F387" s="391"/>
      <c r="G387" s="391"/>
      <c r="H387" s="391"/>
    </row>
    <row r="388" spans="3:8" s="127" customFormat="1" ht="12.75">
      <c r="C388" s="391"/>
      <c r="D388" s="391"/>
      <c r="E388" s="391"/>
      <c r="F388" s="391"/>
      <c r="G388" s="391"/>
      <c r="H388" s="391"/>
    </row>
    <row r="389" spans="3:8" s="127" customFormat="1" ht="12.75">
      <c r="C389" s="391"/>
      <c r="D389" s="391"/>
      <c r="E389" s="391"/>
      <c r="F389" s="391"/>
      <c r="G389" s="391"/>
      <c r="H389" s="391"/>
    </row>
    <row r="390" spans="3:8" s="127" customFormat="1" ht="12.75">
      <c r="C390" s="391"/>
      <c r="D390" s="391"/>
      <c r="E390" s="391"/>
      <c r="F390" s="391"/>
      <c r="G390" s="391"/>
      <c r="H390" s="391"/>
    </row>
    <row r="391" spans="3:8" s="127" customFormat="1" ht="12.75">
      <c r="C391" s="391"/>
      <c r="D391" s="391"/>
      <c r="E391" s="391"/>
      <c r="F391" s="391"/>
      <c r="G391" s="391"/>
      <c r="H391" s="391"/>
    </row>
    <row r="392" spans="3:8" s="127" customFormat="1" ht="12.75">
      <c r="C392" s="391"/>
      <c r="D392" s="391"/>
      <c r="E392" s="391"/>
      <c r="F392" s="391"/>
      <c r="G392" s="391"/>
      <c r="H392" s="391"/>
    </row>
    <row r="393" spans="3:8" s="127" customFormat="1" ht="12.75">
      <c r="C393" s="391"/>
      <c r="D393" s="391"/>
      <c r="E393" s="391"/>
      <c r="F393" s="391"/>
      <c r="G393" s="391"/>
      <c r="H393" s="391"/>
    </row>
    <row r="394" spans="3:8" s="127" customFormat="1" ht="12.75">
      <c r="C394" s="391"/>
      <c r="D394" s="391"/>
      <c r="E394" s="391"/>
      <c r="F394" s="391"/>
      <c r="G394" s="391"/>
      <c r="H394" s="391"/>
    </row>
    <row r="395" spans="3:8" s="127" customFormat="1" ht="12.75">
      <c r="C395" s="391"/>
      <c r="D395" s="391"/>
      <c r="E395" s="391"/>
      <c r="F395" s="391"/>
      <c r="G395" s="391"/>
      <c r="H395" s="391"/>
    </row>
    <row r="396" spans="3:8" s="127" customFormat="1" ht="12.75">
      <c r="C396" s="391"/>
      <c r="D396" s="391"/>
      <c r="E396" s="391"/>
      <c r="F396" s="391"/>
      <c r="G396" s="391"/>
      <c r="H396" s="391"/>
    </row>
    <row r="397" spans="3:8" s="127" customFormat="1" ht="12.75">
      <c r="C397" s="391"/>
      <c r="D397" s="391"/>
      <c r="E397" s="391"/>
      <c r="F397" s="391"/>
      <c r="G397" s="391"/>
      <c r="H397" s="391"/>
    </row>
    <row r="398" spans="3:8" s="127" customFormat="1" ht="12.75">
      <c r="C398" s="391"/>
      <c r="D398" s="391"/>
      <c r="E398" s="391"/>
      <c r="F398" s="391"/>
      <c r="G398" s="391"/>
      <c r="H398" s="391"/>
    </row>
    <row r="399" spans="3:8" s="127" customFormat="1" ht="12.75">
      <c r="C399" s="391"/>
      <c r="D399" s="391"/>
      <c r="E399" s="391"/>
      <c r="F399" s="391"/>
      <c r="G399" s="391"/>
      <c r="H399" s="391"/>
    </row>
    <row r="400" spans="3:8" s="127" customFormat="1" ht="12.75">
      <c r="C400" s="391"/>
      <c r="D400" s="391"/>
      <c r="E400" s="391"/>
      <c r="F400" s="391"/>
      <c r="G400" s="391"/>
      <c r="H400" s="391"/>
    </row>
    <row r="401" spans="3:8" s="127" customFormat="1" ht="12.75">
      <c r="C401" s="391"/>
      <c r="D401" s="391"/>
      <c r="E401" s="391"/>
      <c r="F401" s="391"/>
      <c r="G401" s="391"/>
      <c r="H401" s="391"/>
    </row>
    <row r="402" spans="3:8" s="127" customFormat="1" ht="12.75">
      <c r="C402" s="391"/>
      <c r="D402" s="391"/>
      <c r="E402" s="391"/>
      <c r="F402" s="391"/>
      <c r="G402" s="391"/>
      <c r="H402" s="391"/>
    </row>
    <row r="403" spans="3:8" s="127" customFormat="1" ht="12.75">
      <c r="C403" s="391"/>
      <c r="D403" s="391"/>
      <c r="E403" s="391"/>
      <c r="F403" s="391"/>
      <c r="G403" s="391"/>
      <c r="H403" s="391"/>
    </row>
    <row r="404" spans="3:8" s="127" customFormat="1" ht="12.75">
      <c r="C404" s="391"/>
      <c r="D404" s="391"/>
      <c r="E404" s="391"/>
      <c r="F404" s="391"/>
      <c r="G404" s="391"/>
      <c r="H404" s="391"/>
    </row>
    <row r="405" spans="3:8" s="127" customFormat="1" ht="12.75">
      <c r="C405" s="391"/>
      <c r="D405" s="391"/>
      <c r="E405" s="391"/>
      <c r="F405" s="391"/>
      <c r="G405" s="391"/>
      <c r="H405" s="391"/>
    </row>
    <row r="406" spans="3:8" s="127" customFormat="1" ht="12.75">
      <c r="C406" s="391"/>
      <c r="D406" s="391"/>
      <c r="E406" s="391"/>
      <c r="F406" s="391"/>
      <c r="G406" s="391"/>
      <c r="H406" s="391"/>
    </row>
    <row r="407" spans="3:8" s="127" customFormat="1" ht="12.75">
      <c r="C407" s="391"/>
      <c r="D407" s="391"/>
      <c r="E407" s="391"/>
      <c r="F407" s="391"/>
      <c r="G407" s="391"/>
      <c r="H407" s="391"/>
    </row>
    <row r="408" spans="3:8" s="127" customFormat="1" ht="12.75">
      <c r="C408" s="391"/>
      <c r="D408" s="391"/>
      <c r="E408" s="391"/>
      <c r="F408" s="391"/>
      <c r="G408" s="391"/>
      <c r="H408" s="391"/>
    </row>
    <row r="409" spans="3:8" s="127" customFormat="1" ht="12.75">
      <c r="C409" s="391"/>
      <c r="D409" s="391"/>
      <c r="E409" s="391"/>
      <c r="F409" s="391"/>
      <c r="G409" s="391"/>
      <c r="H409" s="391"/>
    </row>
    <row r="410" spans="3:8" s="127" customFormat="1" ht="12.75">
      <c r="C410" s="391"/>
      <c r="D410" s="391"/>
      <c r="E410" s="391"/>
      <c r="F410" s="391"/>
      <c r="G410" s="391"/>
      <c r="H410" s="391"/>
    </row>
    <row r="411" spans="3:8" s="127" customFormat="1" ht="12.75">
      <c r="C411" s="391"/>
      <c r="D411" s="391"/>
      <c r="E411" s="391"/>
      <c r="F411" s="391"/>
      <c r="G411" s="391"/>
      <c r="H411" s="391"/>
    </row>
    <row r="412" spans="3:8" s="127" customFormat="1" ht="12.75">
      <c r="C412" s="391"/>
      <c r="D412" s="391"/>
      <c r="E412" s="391"/>
      <c r="F412" s="391"/>
      <c r="G412" s="391"/>
      <c r="H412" s="391"/>
    </row>
    <row r="413" spans="3:8" s="127" customFormat="1" ht="12.75">
      <c r="C413" s="391"/>
      <c r="D413" s="391"/>
      <c r="E413" s="391"/>
      <c r="F413" s="391"/>
      <c r="G413" s="391"/>
      <c r="H413" s="391"/>
    </row>
    <row r="414" spans="3:8" s="127" customFormat="1" ht="12.75">
      <c r="C414" s="391"/>
      <c r="D414" s="391"/>
      <c r="E414" s="391"/>
      <c r="F414" s="391"/>
      <c r="G414" s="391"/>
      <c r="H414" s="391"/>
    </row>
    <row r="415" spans="3:8" s="127" customFormat="1" ht="12.75">
      <c r="C415" s="391"/>
      <c r="D415" s="391"/>
      <c r="E415" s="391"/>
      <c r="F415" s="391"/>
      <c r="G415" s="391"/>
      <c r="H415" s="391"/>
    </row>
    <row r="416" spans="3:8" s="127" customFormat="1" ht="12.75">
      <c r="C416" s="391"/>
      <c r="D416" s="391"/>
      <c r="E416" s="391"/>
      <c r="F416" s="391"/>
      <c r="G416" s="391"/>
      <c r="H416" s="391"/>
    </row>
    <row r="417" spans="3:8" s="127" customFormat="1" ht="12.75">
      <c r="C417" s="391"/>
      <c r="D417" s="391"/>
      <c r="E417" s="391"/>
      <c r="F417" s="391"/>
      <c r="G417" s="391"/>
      <c r="H417" s="391"/>
    </row>
    <row r="418" spans="3:8" s="127" customFormat="1" ht="12.75">
      <c r="C418" s="391"/>
      <c r="D418" s="391"/>
      <c r="E418" s="391"/>
      <c r="F418" s="391"/>
      <c r="G418" s="391"/>
      <c r="H418" s="391"/>
    </row>
    <row r="419" spans="3:8" s="127" customFormat="1" ht="12.75">
      <c r="C419" s="391"/>
      <c r="D419" s="391"/>
      <c r="E419" s="391"/>
      <c r="F419" s="391"/>
      <c r="G419" s="391"/>
      <c r="H419" s="391"/>
    </row>
    <row r="420" spans="3:8" s="127" customFormat="1" ht="12.75">
      <c r="C420" s="391"/>
      <c r="D420" s="391"/>
      <c r="E420" s="391"/>
      <c r="F420" s="391"/>
      <c r="G420" s="391"/>
      <c r="H420" s="391"/>
    </row>
    <row r="421" spans="3:8" s="127" customFormat="1" ht="12.75">
      <c r="C421" s="391"/>
      <c r="D421" s="391"/>
      <c r="E421" s="391"/>
      <c r="F421" s="391"/>
      <c r="G421" s="391"/>
      <c r="H421" s="391"/>
    </row>
    <row r="422" spans="3:8" s="127" customFormat="1" ht="12.75">
      <c r="C422" s="391"/>
      <c r="D422" s="391"/>
      <c r="E422" s="391"/>
      <c r="F422" s="391"/>
      <c r="G422" s="391"/>
      <c r="H422" s="391"/>
    </row>
    <row r="423" spans="3:8" s="127" customFormat="1" ht="12.75">
      <c r="C423" s="391"/>
      <c r="D423" s="391"/>
      <c r="E423" s="391"/>
      <c r="F423" s="391"/>
      <c r="G423" s="391"/>
      <c r="H423" s="391"/>
    </row>
    <row r="424" spans="3:8" s="127" customFormat="1" ht="12.75">
      <c r="C424" s="391"/>
      <c r="D424" s="391"/>
      <c r="E424" s="391"/>
      <c r="F424" s="391"/>
      <c r="G424" s="391"/>
      <c r="H424" s="391"/>
    </row>
    <row r="425" spans="3:8" s="127" customFormat="1" ht="12.75">
      <c r="C425" s="391"/>
      <c r="D425" s="391"/>
      <c r="E425" s="391"/>
      <c r="F425" s="391"/>
      <c r="G425" s="391"/>
      <c r="H425" s="391"/>
    </row>
    <row r="426" spans="3:8" s="127" customFormat="1" ht="12.75">
      <c r="C426" s="391"/>
      <c r="D426" s="391"/>
      <c r="E426" s="391"/>
      <c r="F426" s="391"/>
      <c r="G426" s="391"/>
      <c r="H426" s="391"/>
    </row>
    <row r="427" spans="3:8" s="127" customFormat="1" ht="12.75">
      <c r="C427" s="391"/>
      <c r="D427" s="391"/>
      <c r="E427" s="391"/>
      <c r="F427" s="391"/>
      <c r="G427" s="391"/>
      <c r="H427" s="391"/>
    </row>
    <row r="428" spans="3:8" s="127" customFormat="1" ht="12.75">
      <c r="C428" s="391"/>
      <c r="D428" s="391"/>
      <c r="E428" s="391"/>
      <c r="F428" s="391"/>
      <c r="G428" s="391"/>
      <c r="H428" s="391"/>
    </row>
    <row r="429" spans="3:8" s="127" customFormat="1" ht="12.75">
      <c r="C429" s="391"/>
      <c r="D429" s="391"/>
      <c r="E429" s="391"/>
      <c r="F429" s="391"/>
      <c r="G429" s="391"/>
      <c r="H429" s="391"/>
    </row>
    <row r="430" spans="3:8" s="127" customFormat="1" ht="12.75">
      <c r="C430" s="391"/>
      <c r="D430" s="391"/>
      <c r="E430" s="391"/>
      <c r="F430" s="391"/>
      <c r="G430" s="391"/>
      <c r="H430" s="391"/>
    </row>
    <row r="431" spans="3:8" s="127" customFormat="1" ht="12.75">
      <c r="C431" s="391"/>
      <c r="D431" s="391"/>
      <c r="E431" s="391"/>
      <c r="F431" s="391"/>
      <c r="G431" s="391"/>
      <c r="H431" s="391"/>
    </row>
    <row r="432" spans="3:8" s="127" customFormat="1" ht="12.75">
      <c r="C432" s="391"/>
      <c r="D432" s="391"/>
      <c r="E432" s="391"/>
      <c r="F432" s="391"/>
      <c r="G432" s="391"/>
      <c r="H432" s="391"/>
    </row>
    <row r="433" spans="3:8" s="127" customFormat="1" ht="12.75">
      <c r="C433" s="391"/>
      <c r="D433" s="391"/>
      <c r="E433" s="391"/>
      <c r="F433" s="391"/>
      <c r="G433" s="391"/>
      <c r="H433" s="391"/>
    </row>
    <row r="434" spans="3:8" s="127" customFormat="1" ht="12.75">
      <c r="C434" s="391"/>
      <c r="D434" s="391"/>
      <c r="E434" s="391"/>
      <c r="F434" s="391"/>
      <c r="G434" s="391"/>
      <c r="H434" s="391"/>
    </row>
    <row r="435" spans="3:8" s="127" customFormat="1" ht="12.75">
      <c r="C435" s="391"/>
      <c r="D435" s="391"/>
      <c r="E435" s="391"/>
      <c r="F435" s="391"/>
      <c r="G435" s="391"/>
      <c r="H435" s="391"/>
    </row>
    <row r="436" spans="3:8" s="127" customFormat="1" ht="12.75">
      <c r="C436" s="391"/>
      <c r="D436" s="391"/>
      <c r="E436" s="391"/>
      <c r="F436" s="391"/>
      <c r="G436" s="391"/>
      <c r="H436" s="391"/>
    </row>
    <row r="437" spans="3:8" s="127" customFormat="1" ht="12.75">
      <c r="C437" s="391"/>
      <c r="D437" s="391"/>
      <c r="E437" s="391"/>
      <c r="F437" s="391"/>
      <c r="G437" s="391"/>
      <c r="H437" s="391"/>
    </row>
    <row r="438" spans="3:8" s="127" customFormat="1" ht="12.75">
      <c r="C438" s="391"/>
      <c r="D438" s="391"/>
      <c r="E438" s="391"/>
      <c r="F438" s="391"/>
      <c r="G438" s="391"/>
      <c r="H438" s="391"/>
    </row>
    <row r="439" spans="3:8" s="127" customFormat="1" ht="12.75">
      <c r="C439" s="391"/>
      <c r="D439" s="391"/>
      <c r="E439" s="391"/>
      <c r="F439" s="391"/>
      <c r="G439" s="391"/>
      <c r="H439" s="391"/>
    </row>
    <row r="440" spans="3:8" s="127" customFormat="1" ht="12.75">
      <c r="C440" s="391"/>
      <c r="D440" s="391"/>
      <c r="E440" s="391"/>
      <c r="F440" s="391"/>
      <c r="G440" s="391"/>
      <c r="H440" s="391"/>
    </row>
    <row r="441" spans="3:8" s="127" customFormat="1" ht="12.75">
      <c r="C441" s="391"/>
      <c r="D441" s="391"/>
      <c r="E441" s="391"/>
      <c r="F441" s="391"/>
      <c r="G441" s="391"/>
      <c r="H441" s="391"/>
    </row>
    <row r="442" spans="3:8" s="127" customFormat="1" ht="12.75">
      <c r="C442" s="391"/>
      <c r="D442" s="391"/>
      <c r="E442" s="391"/>
      <c r="F442" s="391"/>
      <c r="G442" s="391"/>
      <c r="H442" s="391"/>
    </row>
    <row r="443" spans="3:8" s="127" customFormat="1" ht="12.75">
      <c r="C443" s="391"/>
      <c r="D443" s="391"/>
      <c r="E443" s="391"/>
      <c r="F443" s="391"/>
      <c r="G443" s="391"/>
      <c r="H443" s="391"/>
    </row>
    <row r="444" spans="3:8" s="127" customFormat="1" ht="12.75">
      <c r="C444" s="391"/>
      <c r="D444" s="391"/>
      <c r="E444" s="391"/>
      <c r="F444" s="391"/>
      <c r="G444" s="391"/>
      <c r="H444" s="391"/>
    </row>
    <row r="445" spans="3:8" s="127" customFormat="1" ht="12.75">
      <c r="C445" s="391"/>
      <c r="D445" s="391"/>
      <c r="E445" s="391"/>
      <c r="F445" s="391"/>
      <c r="G445" s="391"/>
      <c r="H445" s="391"/>
    </row>
    <row r="446" spans="3:8" s="127" customFormat="1" ht="12.75">
      <c r="C446" s="391"/>
      <c r="D446" s="391"/>
      <c r="E446" s="391"/>
      <c r="F446" s="391"/>
      <c r="G446" s="391"/>
      <c r="H446" s="391"/>
    </row>
    <row r="447" spans="3:8" s="127" customFormat="1" ht="12.75">
      <c r="C447" s="391"/>
      <c r="D447" s="391"/>
      <c r="E447" s="391"/>
      <c r="F447" s="391"/>
      <c r="G447" s="391"/>
      <c r="H447" s="391"/>
    </row>
    <row r="448" spans="3:8" s="127" customFormat="1" ht="12.75">
      <c r="C448" s="391"/>
      <c r="D448" s="391"/>
      <c r="E448" s="391"/>
      <c r="F448" s="391"/>
      <c r="G448" s="391"/>
      <c r="H448" s="391"/>
    </row>
    <row r="449" spans="3:8" s="127" customFormat="1" ht="12.75">
      <c r="C449" s="391"/>
      <c r="D449" s="391"/>
      <c r="E449" s="391"/>
      <c r="F449" s="391"/>
      <c r="G449" s="391"/>
      <c r="H449" s="391"/>
    </row>
    <row r="450" spans="3:8" s="127" customFormat="1" ht="12.75">
      <c r="C450" s="391"/>
      <c r="D450" s="391"/>
      <c r="E450" s="391"/>
      <c r="F450" s="391"/>
      <c r="G450" s="391"/>
      <c r="H450" s="391"/>
    </row>
    <row r="451" spans="3:8" s="127" customFormat="1" ht="12.75">
      <c r="C451" s="391"/>
      <c r="D451" s="391"/>
      <c r="E451" s="391"/>
      <c r="F451" s="391"/>
      <c r="G451" s="391"/>
      <c r="H451" s="391"/>
    </row>
    <row r="452" spans="3:8" s="127" customFormat="1" ht="12.75">
      <c r="C452" s="391"/>
      <c r="D452" s="391"/>
      <c r="E452" s="391"/>
      <c r="F452" s="391"/>
      <c r="G452" s="391"/>
      <c r="H452" s="391"/>
    </row>
    <row r="453" spans="3:8" s="127" customFormat="1" ht="12.75">
      <c r="C453" s="391"/>
      <c r="D453" s="391"/>
      <c r="E453" s="391"/>
      <c r="F453" s="391"/>
      <c r="G453" s="391"/>
      <c r="H453" s="391"/>
    </row>
    <row r="454" spans="3:8" s="127" customFormat="1" ht="12.75">
      <c r="C454" s="391"/>
      <c r="D454" s="391"/>
      <c r="E454" s="391"/>
      <c r="F454" s="391"/>
      <c r="G454" s="391"/>
      <c r="H454" s="391"/>
    </row>
    <row r="455" spans="3:8" s="127" customFormat="1" ht="12.75">
      <c r="C455" s="391"/>
      <c r="D455" s="391"/>
      <c r="E455" s="391"/>
      <c r="F455" s="391"/>
      <c r="G455" s="391"/>
      <c r="H455" s="391"/>
    </row>
    <row r="456" spans="3:8" s="127" customFormat="1" ht="12.75">
      <c r="C456" s="391"/>
      <c r="D456" s="391"/>
      <c r="E456" s="391"/>
      <c r="F456" s="391"/>
      <c r="G456" s="391"/>
      <c r="H456" s="391"/>
    </row>
    <row r="457" spans="3:8" s="127" customFormat="1" ht="12.75">
      <c r="C457" s="391"/>
      <c r="D457" s="391"/>
      <c r="E457" s="391"/>
      <c r="F457" s="391"/>
      <c r="G457" s="391"/>
      <c r="H457" s="391"/>
    </row>
    <row r="458" spans="3:8" s="127" customFormat="1" ht="12.75">
      <c r="C458" s="391"/>
      <c r="D458" s="391"/>
      <c r="E458" s="391"/>
      <c r="F458" s="391"/>
      <c r="G458" s="391"/>
      <c r="H458" s="391"/>
    </row>
    <row r="459" spans="3:8" s="127" customFormat="1" ht="12.75">
      <c r="C459" s="391"/>
      <c r="D459" s="391"/>
      <c r="E459" s="391"/>
      <c r="F459" s="391"/>
      <c r="G459" s="391"/>
      <c r="H459" s="391"/>
    </row>
    <row r="460" spans="3:8" s="127" customFormat="1" ht="12.75">
      <c r="C460" s="391"/>
      <c r="D460" s="391"/>
      <c r="E460" s="391"/>
      <c r="F460" s="391"/>
      <c r="G460" s="391"/>
      <c r="H460" s="391"/>
    </row>
    <row r="461" spans="3:8" s="127" customFormat="1" ht="12.75">
      <c r="C461" s="391"/>
      <c r="D461" s="391"/>
      <c r="E461" s="391"/>
      <c r="F461" s="391"/>
      <c r="G461" s="391"/>
      <c r="H461" s="391"/>
    </row>
    <row r="462" spans="3:8" s="127" customFormat="1" ht="12.75">
      <c r="C462" s="391"/>
      <c r="D462" s="391"/>
      <c r="E462" s="391"/>
      <c r="F462" s="391"/>
      <c r="G462" s="391"/>
      <c r="H462" s="391"/>
    </row>
    <row r="463" spans="3:8" s="127" customFormat="1" ht="12.75">
      <c r="C463" s="391"/>
      <c r="D463" s="391"/>
      <c r="E463" s="391"/>
      <c r="F463" s="391"/>
      <c r="G463" s="391"/>
      <c r="H463" s="391"/>
    </row>
    <row r="464" spans="3:8" s="127" customFormat="1" ht="12.75">
      <c r="C464" s="391"/>
      <c r="D464" s="391"/>
      <c r="E464" s="391"/>
      <c r="F464" s="391"/>
      <c r="G464" s="391"/>
      <c r="H464" s="391"/>
    </row>
    <row r="465" spans="3:8" s="127" customFormat="1" ht="12.75">
      <c r="C465" s="391"/>
      <c r="D465" s="391"/>
      <c r="E465" s="391"/>
      <c r="F465" s="391"/>
      <c r="G465" s="391"/>
      <c r="H465" s="391"/>
    </row>
    <row r="466" spans="3:8" s="127" customFormat="1" ht="12.75">
      <c r="C466" s="391"/>
      <c r="D466" s="391"/>
      <c r="E466" s="391"/>
      <c r="F466" s="391"/>
      <c r="G466" s="391"/>
      <c r="H466" s="391"/>
    </row>
    <row r="467" spans="3:8" s="127" customFormat="1" ht="12.75">
      <c r="C467" s="391"/>
      <c r="D467" s="391"/>
      <c r="E467" s="391"/>
      <c r="F467" s="391"/>
      <c r="G467" s="391"/>
      <c r="H467" s="391"/>
    </row>
    <row r="468" spans="3:8" s="127" customFormat="1" ht="12.75">
      <c r="C468" s="391"/>
      <c r="D468" s="391"/>
      <c r="E468" s="391"/>
      <c r="F468" s="391"/>
      <c r="G468" s="391"/>
      <c r="H468" s="391"/>
    </row>
    <row r="469" spans="3:8" s="127" customFormat="1" ht="12.75">
      <c r="C469" s="391"/>
      <c r="D469" s="391"/>
      <c r="E469" s="391"/>
      <c r="F469" s="391"/>
      <c r="G469" s="391"/>
      <c r="H469" s="391"/>
    </row>
    <row r="470" spans="3:8" s="127" customFormat="1" ht="12.75">
      <c r="C470" s="391"/>
      <c r="D470" s="391"/>
      <c r="E470" s="391"/>
      <c r="F470" s="391"/>
      <c r="G470" s="391"/>
      <c r="H470" s="391"/>
    </row>
    <row r="471" spans="3:8" s="127" customFormat="1" ht="12.75">
      <c r="C471" s="391"/>
      <c r="D471" s="391"/>
      <c r="E471" s="391"/>
      <c r="F471" s="391"/>
      <c r="G471" s="391"/>
      <c r="H471" s="391"/>
    </row>
    <row r="472" spans="3:8" s="127" customFormat="1" ht="12.75">
      <c r="C472" s="391"/>
      <c r="D472" s="391"/>
      <c r="E472" s="391"/>
      <c r="F472" s="391"/>
      <c r="G472" s="391"/>
      <c r="H472" s="391"/>
    </row>
    <row r="473" spans="3:8" s="127" customFormat="1" ht="12.75">
      <c r="C473" s="391"/>
      <c r="D473" s="391"/>
      <c r="E473" s="391"/>
      <c r="F473" s="391"/>
      <c r="G473" s="391"/>
      <c r="H473" s="391"/>
    </row>
    <row r="474" spans="3:8" s="127" customFormat="1" ht="12.75">
      <c r="C474" s="391"/>
      <c r="D474" s="391"/>
      <c r="E474" s="391"/>
      <c r="F474" s="391"/>
      <c r="G474" s="391"/>
      <c r="H474" s="391"/>
    </row>
    <row r="475" spans="3:8" s="127" customFormat="1" ht="12.75">
      <c r="C475" s="391"/>
      <c r="D475" s="391"/>
      <c r="E475" s="391"/>
      <c r="F475" s="391"/>
      <c r="G475" s="391"/>
      <c r="H475" s="391"/>
    </row>
    <row r="476" spans="3:8" s="127" customFormat="1" ht="12.75">
      <c r="C476" s="391"/>
      <c r="D476" s="391"/>
      <c r="E476" s="391"/>
      <c r="F476" s="391"/>
      <c r="G476" s="391"/>
      <c r="H476" s="391"/>
    </row>
    <row r="477" spans="3:8" s="127" customFormat="1" ht="12.75">
      <c r="C477" s="391"/>
      <c r="D477" s="391"/>
      <c r="E477" s="391"/>
      <c r="F477" s="391"/>
      <c r="G477" s="391"/>
      <c r="H477" s="391"/>
    </row>
    <row r="478" spans="3:8" s="127" customFormat="1" ht="12.75">
      <c r="C478" s="391"/>
      <c r="D478" s="391"/>
      <c r="E478" s="391"/>
      <c r="F478" s="391"/>
      <c r="G478" s="391"/>
      <c r="H478" s="391"/>
    </row>
    <row r="479" spans="3:8" s="127" customFormat="1" ht="12.75">
      <c r="C479" s="391"/>
      <c r="D479" s="391"/>
      <c r="E479" s="391"/>
      <c r="F479" s="391"/>
      <c r="G479" s="391"/>
      <c r="H479" s="391"/>
    </row>
    <row r="480" spans="3:8" s="127" customFormat="1" ht="12.75">
      <c r="C480" s="391"/>
      <c r="D480" s="391"/>
      <c r="E480" s="391"/>
      <c r="F480" s="391"/>
      <c r="G480" s="391"/>
      <c r="H480" s="391"/>
    </row>
    <row r="481" spans="3:8" s="127" customFormat="1" ht="12.75">
      <c r="C481" s="391"/>
      <c r="D481" s="391"/>
      <c r="E481" s="391"/>
      <c r="F481" s="391"/>
      <c r="G481" s="391"/>
      <c r="H481" s="391"/>
    </row>
    <row r="482" spans="3:8" s="127" customFormat="1" ht="12.75">
      <c r="C482" s="391"/>
      <c r="D482" s="391"/>
      <c r="E482" s="391"/>
      <c r="F482" s="391"/>
      <c r="G482" s="391"/>
      <c r="H482" s="391"/>
    </row>
    <row r="483" spans="3:8" s="127" customFormat="1" ht="12.75">
      <c r="C483" s="391"/>
      <c r="D483" s="391"/>
      <c r="E483" s="391"/>
      <c r="F483" s="391"/>
      <c r="G483" s="391"/>
      <c r="H483" s="391"/>
    </row>
    <row r="484" spans="3:8" s="127" customFormat="1" ht="12.75">
      <c r="C484" s="391"/>
      <c r="D484" s="391"/>
      <c r="E484" s="391"/>
      <c r="F484" s="391"/>
      <c r="G484" s="391"/>
      <c r="H484" s="391"/>
    </row>
    <row r="485" spans="3:8" s="127" customFormat="1" ht="12.75">
      <c r="C485" s="391"/>
      <c r="D485" s="391"/>
      <c r="E485" s="391"/>
      <c r="F485" s="391"/>
      <c r="G485" s="391"/>
      <c r="H485" s="391"/>
    </row>
    <row r="486" spans="3:8" s="127" customFormat="1" ht="12.75">
      <c r="C486" s="391"/>
      <c r="D486" s="391"/>
      <c r="E486" s="391"/>
      <c r="F486" s="391"/>
      <c r="G486" s="391"/>
      <c r="H486" s="391"/>
    </row>
    <row r="487" spans="3:8" s="127" customFormat="1" ht="12.75">
      <c r="C487" s="391"/>
      <c r="D487" s="391"/>
      <c r="E487" s="391"/>
      <c r="F487" s="391"/>
      <c r="G487" s="391"/>
      <c r="H487" s="391"/>
    </row>
    <row r="488" spans="3:8" s="127" customFormat="1" ht="12.75">
      <c r="C488" s="391"/>
      <c r="D488" s="391"/>
      <c r="E488" s="391"/>
      <c r="F488" s="391"/>
      <c r="G488" s="391"/>
      <c r="H488" s="391"/>
    </row>
    <row r="489" spans="3:8" s="127" customFormat="1" ht="12.75">
      <c r="C489" s="391"/>
      <c r="D489" s="391"/>
      <c r="E489" s="391"/>
      <c r="F489" s="391"/>
      <c r="G489" s="391"/>
      <c r="H489" s="391"/>
    </row>
    <row r="490" spans="3:8" s="127" customFormat="1" ht="12.75">
      <c r="C490" s="391"/>
      <c r="D490" s="391"/>
      <c r="E490" s="391"/>
      <c r="F490" s="391"/>
      <c r="G490" s="391"/>
      <c r="H490" s="391"/>
    </row>
    <row r="491" spans="3:8" s="127" customFormat="1" ht="12.75">
      <c r="C491" s="391"/>
      <c r="D491" s="391"/>
      <c r="E491" s="391"/>
      <c r="F491" s="391"/>
      <c r="G491" s="391"/>
      <c r="H491" s="391"/>
    </row>
    <row r="492" spans="3:8" s="127" customFormat="1" ht="12.75">
      <c r="C492" s="391"/>
      <c r="D492" s="391"/>
      <c r="E492" s="391"/>
      <c r="F492" s="391"/>
      <c r="G492" s="391"/>
      <c r="H492" s="391"/>
    </row>
    <row r="493" spans="3:8" s="127" customFormat="1" ht="12.75">
      <c r="C493" s="391"/>
      <c r="D493" s="391"/>
      <c r="E493" s="391"/>
      <c r="F493" s="391"/>
      <c r="G493" s="391"/>
      <c r="H493" s="391"/>
    </row>
    <row r="494" spans="3:8" s="127" customFormat="1" ht="12.75">
      <c r="C494" s="391"/>
      <c r="D494" s="391"/>
      <c r="E494" s="391"/>
      <c r="F494" s="391"/>
      <c r="G494" s="391"/>
      <c r="H494" s="391"/>
    </row>
    <row r="495" spans="3:8" s="127" customFormat="1" ht="12.75">
      <c r="C495" s="391"/>
      <c r="D495" s="391"/>
      <c r="E495" s="391"/>
      <c r="F495" s="391"/>
      <c r="G495" s="391"/>
      <c r="H495" s="391"/>
    </row>
    <row r="496" spans="3:8" s="127" customFormat="1" ht="12.75">
      <c r="C496" s="391"/>
      <c r="D496" s="391"/>
      <c r="E496" s="391"/>
      <c r="F496" s="391"/>
      <c r="G496" s="391"/>
      <c r="H496" s="391"/>
    </row>
    <row r="497" spans="3:8" s="127" customFormat="1" ht="12.75">
      <c r="C497" s="391"/>
      <c r="D497" s="391"/>
      <c r="E497" s="391"/>
      <c r="F497" s="391"/>
      <c r="G497" s="391"/>
      <c r="H497" s="391"/>
    </row>
    <row r="498" spans="3:8" s="127" customFormat="1" ht="12.75">
      <c r="C498" s="391"/>
      <c r="D498" s="391"/>
      <c r="E498" s="391"/>
      <c r="F498" s="391"/>
      <c r="G498" s="391"/>
      <c r="H498" s="391"/>
    </row>
    <row r="499" spans="3:8" s="127" customFormat="1" ht="12.75">
      <c r="C499" s="391"/>
      <c r="D499" s="391"/>
      <c r="E499" s="391"/>
      <c r="F499" s="391"/>
      <c r="G499" s="391"/>
      <c r="H499" s="391"/>
    </row>
    <row r="500" spans="3:8" s="127" customFormat="1" ht="12.75">
      <c r="C500" s="391"/>
      <c r="D500" s="391"/>
      <c r="E500" s="391"/>
      <c r="F500" s="391"/>
      <c r="G500" s="391"/>
      <c r="H500" s="391"/>
    </row>
    <row r="501" spans="3:8" s="127" customFormat="1" ht="12.75">
      <c r="C501" s="391"/>
      <c r="D501" s="391"/>
      <c r="E501" s="391"/>
      <c r="F501" s="391"/>
      <c r="G501" s="391"/>
      <c r="H501" s="391"/>
    </row>
    <row r="502" spans="3:8" s="127" customFormat="1" ht="12.75">
      <c r="C502" s="391"/>
      <c r="D502" s="391"/>
      <c r="E502" s="391"/>
      <c r="F502" s="391"/>
      <c r="G502" s="391"/>
      <c r="H502" s="391"/>
    </row>
    <row r="503" spans="3:8" s="127" customFormat="1" ht="12.75">
      <c r="C503" s="391"/>
      <c r="D503" s="391"/>
      <c r="E503" s="391"/>
      <c r="F503" s="391"/>
      <c r="G503" s="391"/>
      <c r="H503" s="391"/>
    </row>
    <row r="504" spans="3:8" s="127" customFormat="1" ht="12.75">
      <c r="C504" s="391"/>
      <c r="D504" s="391"/>
      <c r="E504" s="391"/>
      <c r="F504" s="391"/>
      <c r="G504" s="391"/>
      <c r="H504" s="391"/>
    </row>
    <row r="505" spans="3:8" s="127" customFormat="1" ht="12.75">
      <c r="C505" s="391"/>
      <c r="D505" s="391"/>
      <c r="E505" s="391"/>
      <c r="F505" s="391"/>
      <c r="G505" s="391"/>
      <c r="H505" s="391"/>
    </row>
    <row r="506" spans="3:8" s="127" customFormat="1" ht="12.75">
      <c r="C506" s="391"/>
      <c r="D506" s="391"/>
      <c r="E506" s="391"/>
      <c r="F506" s="391"/>
      <c r="G506" s="391"/>
      <c r="H506" s="391"/>
    </row>
    <row r="507" spans="3:8" s="127" customFormat="1" ht="12.75">
      <c r="C507" s="391"/>
      <c r="D507" s="391"/>
      <c r="E507" s="391"/>
      <c r="F507" s="391"/>
      <c r="G507" s="391"/>
      <c r="H507" s="391"/>
    </row>
    <row r="508" spans="3:8" s="127" customFormat="1" ht="12.75">
      <c r="C508" s="391"/>
      <c r="D508" s="391"/>
      <c r="E508" s="391"/>
      <c r="F508" s="391"/>
      <c r="G508" s="391"/>
      <c r="H508" s="391"/>
    </row>
    <row r="509" spans="3:8" s="127" customFormat="1" ht="12.75">
      <c r="C509" s="391"/>
      <c r="D509" s="391"/>
      <c r="E509" s="391"/>
      <c r="F509" s="391"/>
      <c r="G509" s="391"/>
      <c r="H509" s="391"/>
    </row>
    <row r="510" spans="3:8" s="127" customFormat="1" ht="12.75">
      <c r="C510" s="391"/>
      <c r="D510" s="391"/>
      <c r="E510" s="391"/>
      <c r="F510" s="391"/>
      <c r="G510" s="391"/>
      <c r="H510" s="391"/>
    </row>
    <row r="511" spans="3:8" s="127" customFormat="1" ht="12.75">
      <c r="C511" s="391"/>
      <c r="D511" s="391"/>
      <c r="E511" s="391"/>
      <c r="F511" s="391"/>
      <c r="G511" s="391"/>
      <c r="H511" s="391"/>
    </row>
    <row r="512" spans="3:8" s="127" customFormat="1" ht="12.75">
      <c r="C512" s="391"/>
      <c r="D512" s="391"/>
      <c r="E512" s="391"/>
      <c r="F512" s="391"/>
      <c r="G512" s="391"/>
      <c r="H512" s="391"/>
    </row>
    <row r="513" spans="3:8" s="127" customFormat="1" ht="12.75">
      <c r="C513" s="391"/>
      <c r="D513" s="391"/>
      <c r="E513" s="391"/>
      <c r="F513" s="391"/>
      <c r="G513" s="391"/>
      <c r="H513" s="391"/>
    </row>
    <row r="514" spans="3:8" s="127" customFormat="1" ht="12.75">
      <c r="C514" s="391"/>
      <c r="D514" s="391"/>
      <c r="E514" s="391"/>
      <c r="F514" s="391"/>
      <c r="G514" s="391"/>
      <c r="H514" s="391"/>
    </row>
    <row r="515" spans="3:8" s="127" customFormat="1" ht="12.75">
      <c r="C515" s="391"/>
      <c r="D515" s="391"/>
      <c r="E515" s="391"/>
      <c r="F515" s="391"/>
      <c r="G515" s="391"/>
      <c r="H515" s="391"/>
    </row>
    <row r="516" spans="3:8" s="127" customFormat="1" ht="12.75">
      <c r="C516" s="391"/>
      <c r="D516" s="391"/>
      <c r="E516" s="391"/>
      <c r="F516" s="391"/>
      <c r="G516" s="391"/>
      <c r="H516" s="391"/>
    </row>
    <row r="517" spans="3:8" s="127" customFormat="1" ht="12.75">
      <c r="C517" s="391"/>
      <c r="D517" s="391"/>
      <c r="E517" s="391"/>
      <c r="F517" s="391"/>
      <c r="G517" s="391"/>
      <c r="H517" s="391"/>
    </row>
    <row r="518" spans="3:8" s="127" customFormat="1" ht="12.75">
      <c r="C518" s="391"/>
      <c r="D518" s="391"/>
      <c r="E518" s="391"/>
      <c r="F518" s="391"/>
      <c r="G518" s="391"/>
      <c r="H518" s="391"/>
    </row>
    <row r="519" spans="3:8" s="127" customFormat="1" ht="12.75">
      <c r="C519" s="391"/>
      <c r="D519" s="391"/>
      <c r="E519" s="391"/>
      <c r="F519" s="391"/>
      <c r="G519" s="391"/>
      <c r="H519" s="391"/>
    </row>
    <row r="520" spans="3:8" s="127" customFormat="1" ht="12.75">
      <c r="C520" s="391"/>
      <c r="D520" s="391"/>
      <c r="E520" s="391"/>
      <c r="F520" s="391"/>
      <c r="G520" s="391"/>
      <c r="H520" s="391"/>
    </row>
    <row r="521" spans="3:8" s="127" customFormat="1" ht="12.75">
      <c r="C521" s="391"/>
      <c r="D521" s="391"/>
      <c r="E521" s="391"/>
      <c r="F521" s="391"/>
      <c r="G521" s="391"/>
      <c r="H521" s="391"/>
    </row>
    <row r="522" spans="3:8" s="127" customFormat="1" ht="12.75">
      <c r="C522" s="391"/>
      <c r="D522" s="391"/>
      <c r="E522" s="391"/>
      <c r="F522" s="391"/>
      <c r="G522" s="391"/>
      <c r="H522" s="391"/>
    </row>
    <row r="523" spans="3:8" s="127" customFormat="1" ht="12.75">
      <c r="C523" s="391"/>
      <c r="D523" s="391"/>
      <c r="E523" s="391"/>
      <c r="F523" s="391"/>
      <c r="G523" s="391"/>
      <c r="H523" s="391"/>
    </row>
    <row r="524" spans="3:8" s="127" customFormat="1" ht="12.75">
      <c r="C524" s="391"/>
      <c r="D524" s="391"/>
      <c r="E524" s="391"/>
      <c r="F524" s="391"/>
      <c r="G524" s="391"/>
      <c r="H524" s="391"/>
    </row>
    <row r="525" spans="3:8" s="127" customFormat="1" ht="12.75">
      <c r="C525" s="391"/>
      <c r="D525" s="391"/>
      <c r="E525" s="391"/>
      <c r="F525" s="391"/>
      <c r="G525" s="391"/>
      <c r="H525" s="391"/>
    </row>
    <row r="526" spans="3:8" s="127" customFormat="1" ht="12.75">
      <c r="C526" s="391"/>
      <c r="D526" s="391"/>
      <c r="E526" s="391"/>
      <c r="F526" s="391"/>
      <c r="G526" s="391"/>
      <c r="H526" s="391"/>
    </row>
    <row r="527" spans="3:8" s="127" customFormat="1" ht="12.75">
      <c r="C527" s="391"/>
      <c r="D527" s="391"/>
      <c r="E527" s="391"/>
      <c r="F527" s="391"/>
      <c r="G527" s="391"/>
      <c r="H527" s="391"/>
    </row>
    <row r="528" spans="3:8" s="127" customFormat="1" ht="12.75">
      <c r="C528" s="391"/>
      <c r="D528" s="391"/>
      <c r="E528" s="391"/>
      <c r="F528" s="391"/>
      <c r="G528" s="391"/>
      <c r="H528" s="391"/>
    </row>
    <row r="529" spans="3:8" s="127" customFormat="1" ht="12.75">
      <c r="C529" s="391"/>
      <c r="D529" s="391"/>
      <c r="E529" s="391"/>
      <c r="F529" s="391"/>
      <c r="G529" s="391"/>
      <c r="H529" s="391"/>
    </row>
    <row r="530" spans="3:8" s="127" customFormat="1" ht="12.75">
      <c r="C530" s="391"/>
      <c r="D530" s="391"/>
      <c r="E530" s="391"/>
      <c r="F530" s="391"/>
      <c r="G530" s="391"/>
      <c r="H530" s="391"/>
    </row>
    <row r="531" spans="3:8" s="127" customFormat="1" ht="12.75">
      <c r="C531" s="391"/>
      <c r="D531" s="391"/>
      <c r="E531" s="391"/>
      <c r="F531" s="391"/>
      <c r="G531" s="391"/>
      <c r="H531" s="391"/>
    </row>
    <row r="532" spans="3:8" s="127" customFormat="1" ht="12.75">
      <c r="C532" s="391"/>
      <c r="D532" s="391"/>
      <c r="E532" s="391"/>
      <c r="F532" s="391"/>
      <c r="G532" s="391"/>
      <c r="H532" s="391"/>
    </row>
    <row r="533" spans="3:8" s="127" customFormat="1" ht="12.75">
      <c r="C533" s="391"/>
      <c r="D533" s="391"/>
      <c r="E533" s="391"/>
      <c r="F533" s="391"/>
      <c r="G533" s="391"/>
      <c r="H533" s="391"/>
    </row>
    <row r="534" spans="3:8" s="127" customFormat="1" ht="12.75">
      <c r="C534" s="391"/>
      <c r="D534" s="391"/>
      <c r="E534" s="391"/>
      <c r="F534" s="391"/>
      <c r="G534" s="391"/>
      <c r="H534" s="391"/>
    </row>
    <row r="535" spans="3:8" s="127" customFormat="1" ht="12.75">
      <c r="C535" s="391"/>
      <c r="D535" s="391"/>
      <c r="E535" s="391"/>
      <c r="F535" s="391"/>
      <c r="G535" s="391"/>
      <c r="H535" s="391"/>
    </row>
    <row r="536" spans="3:8" s="127" customFormat="1" ht="12.75">
      <c r="C536" s="391"/>
      <c r="D536" s="391"/>
      <c r="E536" s="391"/>
      <c r="F536" s="391"/>
      <c r="G536" s="391"/>
      <c r="H536" s="391"/>
    </row>
    <row r="537" spans="3:8" s="127" customFormat="1" ht="12.75">
      <c r="C537" s="391"/>
      <c r="D537" s="391"/>
      <c r="E537" s="391"/>
      <c r="F537" s="391"/>
      <c r="G537" s="391"/>
      <c r="H537" s="391"/>
    </row>
    <row r="538" spans="3:8" s="127" customFormat="1" ht="12.75">
      <c r="C538" s="391"/>
      <c r="D538" s="391"/>
      <c r="E538" s="391"/>
      <c r="F538" s="391"/>
      <c r="G538" s="391"/>
      <c r="H538" s="391"/>
    </row>
    <row r="539" spans="3:8" s="127" customFormat="1" ht="12.75">
      <c r="C539" s="391"/>
      <c r="D539" s="391"/>
      <c r="E539" s="391"/>
      <c r="F539" s="391"/>
      <c r="G539" s="391"/>
      <c r="H539" s="391"/>
    </row>
    <row r="540" spans="3:8" s="127" customFormat="1" ht="12.75">
      <c r="C540" s="391"/>
      <c r="D540" s="391"/>
      <c r="E540" s="391"/>
      <c r="F540" s="391"/>
      <c r="G540" s="391"/>
      <c r="H540" s="391"/>
    </row>
    <row r="541" spans="3:8" s="127" customFormat="1" ht="12.75">
      <c r="C541" s="391"/>
      <c r="D541" s="391"/>
      <c r="E541" s="391"/>
      <c r="F541" s="391"/>
      <c r="G541" s="391"/>
      <c r="H541" s="391"/>
    </row>
    <row r="542" spans="3:8" s="127" customFormat="1" ht="12.75">
      <c r="C542" s="391"/>
      <c r="D542" s="391"/>
      <c r="E542" s="391"/>
      <c r="F542" s="391"/>
      <c r="G542" s="391"/>
      <c r="H542" s="391"/>
    </row>
    <row r="543" spans="3:8" s="127" customFormat="1" ht="12.75">
      <c r="C543" s="391"/>
      <c r="D543" s="391"/>
      <c r="E543" s="391"/>
      <c r="F543" s="391"/>
      <c r="G543" s="391"/>
      <c r="H543" s="391"/>
    </row>
    <row r="544" spans="3:8" s="127" customFormat="1" ht="12.75">
      <c r="C544" s="391"/>
      <c r="D544" s="391"/>
      <c r="E544" s="391"/>
      <c r="F544" s="391"/>
      <c r="G544" s="391"/>
      <c r="H544" s="391"/>
    </row>
    <row r="545" spans="3:8" s="127" customFormat="1" ht="12.75">
      <c r="C545" s="391"/>
      <c r="D545" s="391"/>
      <c r="E545" s="391"/>
      <c r="F545" s="391"/>
      <c r="G545" s="391"/>
      <c r="H545" s="391"/>
    </row>
    <row r="546" spans="3:8" s="127" customFormat="1" ht="12.75">
      <c r="C546" s="391"/>
      <c r="D546" s="391"/>
      <c r="E546" s="391"/>
      <c r="F546" s="391"/>
      <c r="G546" s="391"/>
      <c r="H546" s="391"/>
    </row>
    <row r="547" spans="3:8" s="127" customFormat="1" ht="12.75">
      <c r="C547" s="391"/>
      <c r="D547" s="391"/>
      <c r="E547" s="391"/>
      <c r="F547" s="391"/>
      <c r="G547" s="391"/>
      <c r="H547" s="391"/>
    </row>
    <row r="548" spans="3:8" s="127" customFormat="1" ht="12.75">
      <c r="C548" s="391"/>
      <c r="D548" s="391"/>
      <c r="E548" s="391"/>
      <c r="F548" s="391"/>
      <c r="G548" s="391"/>
      <c r="H548" s="391"/>
    </row>
    <row r="549" spans="3:8" s="127" customFormat="1" ht="12.75">
      <c r="C549" s="391"/>
      <c r="D549" s="391"/>
      <c r="E549" s="391"/>
      <c r="F549" s="391"/>
      <c r="G549" s="391"/>
      <c r="H549" s="391"/>
    </row>
    <row r="550" spans="3:8" s="127" customFormat="1" ht="12.75">
      <c r="C550" s="391"/>
      <c r="D550" s="391"/>
      <c r="E550" s="391"/>
      <c r="F550" s="391"/>
      <c r="G550" s="391"/>
      <c r="H550" s="391"/>
    </row>
    <row r="551" spans="3:8" s="127" customFormat="1" ht="12.75">
      <c r="C551" s="391"/>
      <c r="D551" s="391"/>
      <c r="E551" s="391"/>
      <c r="F551" s="391"/>
      <c r="G551" s="391"/>
      <c r="H551" s="391"/>
    </row>
    <row r="552" spans="3:8" s="127" customFormat="1" ht="12.75">
      <c r="C552" s="391"/>
      <c r="D552" s="391"/>
      <c r="E552" s="391"/>
      <c r="F552" s="391"/>
      <c r="G552" s="391"/>
      <c r="H552" s="391"/>
    </row>
    <row r="553" spans="3:8" s="127" customFormat="1" ht="12.75">
      <c r="C553" s="391"/>
      <c r="D553" s="391"/>
      <c r="E553" s="391"/>
      <c r="F553" s="391"/>
      <c r="G553" s="391"/>
      <c r="H553" s="391"/>
    </row>
    <row r="554" spans="3:8" s="127" customFormat="1" ht="12.75">
      <c r="C554" s="391"/>
      <c r="D554" s="391"/>
      <c r="E554" s="391"/>
      <c r="F554" s="391"/>
      <c r="G554" s="391"/>
      <c r="H554" s="391"/>
    </row>
    <row r="555" spans="3:8" s="127" customFormat="1" ht="12.75">
      <c r="C555" s="391"/>
      <c r="D555" s="391"/>
      <c r="E555" s="391"/>
      <c r="F555" s="391"/>
      <c r="G555" s="391"/>
      <c r="H555" s="391"/>
    </row>
    <row r="556" spans="3:8" s="127" customFormat="1" ht="12.75">
      <c r="C556" s="391"/>
      <c r="D556" s="391"/>
      <c r="E556" s="391"/>
      <c r="F556" s="391"/>
      <c r="G556" s="391"/>
      <c r="H556" s="391"/>
    </row>
    <row r="557" spans="3:8" s="127" customFormat="1" ht="12.75">
      <c r="C557" s="391"/>
      <c r="D557" s="391"/>
      <c r="E557" s="391"/>
      <c r="F557" s="391"/>
      <c r="G557" s="391"/>
      <c r="H557" s="391"/>
    </row>
    <row r="558" spans="3:8" s="127" customFormat="1" ht="12.75">
      <c r="C558" s="391"/>
      <c r="D558" s="391"/>
      <c r="E558" s="391"/>
      <c r="F558" s="391"/>
      <c r="G558" s="391"/>
      <c r="H558" s="391"/>
    </row>
    <row r="559" spans="3:8" s="127" customFormat="1" ht="12.75">
      <c r="C559" s="391"/>
      <c r="D559" s="391"/>
      <c r="E559" s="391"/>
      <c r="F559" s="391"/>
      <c r="G559" s="391"/>
      <c r="H559" s="391"/>
    </row>
    <row r="560" spans="3:8" s="127" customFormat="1" ht="12.75">
      <c r="C560" s="391"/>
      <c r="D560" s="391"/>
      <c r="E560" s="391"/>
      <c r="F560" s="391"/>
      <c r="G560" s="391"/>
      <c r="H560" s="391"/>
    </row>
    <row r="561" spans="3:8" s="127" customFormat="1" ht="12.75">
      <c r="C561" s="391"/>
      <c r="D561" s="391"/>
      <c r="E561" s="391"/>
      <c r="F561" s="391"/>
      <c r="G561" s="391"/>
      <c r="H561" s="391"/>
    </row>
    <row r="562" spans="3:8" s="127" customFormat="1" ht="12.75">
      <c r="C562" s="391"/>
      <c r="D562" s="391"/>
      <c r="E562" s="391"/>
      <c r="F562" s="391"/>
      <c r="G562" s="391"/>
      <c r="H562" s="391"/>
    </row>
    <row r="563" spans="3:8" s="127" customFormat="1" ht="12.75">
      <c r="C563" s="391"/>
      <c r="D563" s="391"/>
      <c r="E563" s="391"/>
      <c r="F563" s="391"/>
      <c r="G563" s="391"/>
      <c r="H563" s="391"/>
    </row>
    <row r="564" spans="3:8" s="127" customFormat="1" ht="12.75">
      <c r="C564" s="391"/>
      <c r="D564" s="391"/>
      <c r="E564" s="391"/>
      <c r="F564" s="391"/>
      <c r="G564" s="391"/>
      <c r="H564" s="391"/>
    </row>
    <row r="565" spans="3:8" s="127" customFormat="1" ht="12.75">
      <c r="C565" s="391"/>
      <c r="D565" s="391"/>
      <c r="E565" s="391"/>
      <c r="F565" s="391"/>
      <c r="G565" s="391"/>
      <c r="H565" s="391"/>
    </row>
    <row r="566" spans="3:8" s="127" customFormat="1" ht="12.75">
      <c r="C566" s="391"/>
      <c r="D566" s="391"/>
      <c r="E566" s="391"/>
      <c r="F566" s="391"/>
      <c r="G566" s="391"/>
      <c r="H566" s="391"/>
    </row>
    <row r="567" spans="3:8" s="127" customFormat="1" ht="12.75">
      <c r="C567" s="391"/>
      <c r="D567" s="391"/>
      <c r="E567" s="391"/>
      <c r="F567" s="391"/>
      <c r="G567" s="391"/>
      <c r="H567" s="391"/>
    </row>
    <row r="568" spans="3:8" s="127" customFormat="1" ht="12.75">
      <c r="C568" s="391"/>
      <c r="D568" s="391"/>
      <c r="E568" s="391"/>
      <c r="F568" s="391"/>
      <c r="G568" s="391"/>
      <c r="H568" s="391"/>
    </row>
    <row r="569" spans="3:8" s="127" customFormat="1" ht="12.75">
      <c r="C569" s="391"/>
      <c r="D569" s="391"/>
      <c r="E569" s="391"/>
      <c r="F569" s="391"/>
      <c r="G569" s="391"/>
      <c r="H569" s="391"/>
    </row>
    <row r="570" spans="3:8" s="127" customFormat="1" ht="12.75">
      <c r="C570" s="391"/>
      <c r="D570" s="391"/>
      <c r="E570" s="391"/>
      <c r="F570" s="391"/>
      <c r="G570" s="391"/>
      <c r="H570" s="391"/>
    </row>
    <row r="571" spans="3:8" s="127" customFormat="1" ht="12.75">
      <c r="C571" s="391"/>
      <c r="D571" s="391"/>
      <c r="E571" s="391"/>
      <c r="F571" s="391"/>
      <c r="G571" s="391"/>
      <c r="H571" s="391"/>
    </row>
    <row r="572" spans="3:8" s="127" customFormat="1" ht="12.75">
      <c r="C572" s="391"/>
      <c r="D572" s="391"/>
      <c r="E572" s="391"/>
      <c r="F572" s="391"/>
      <c r="G572" s="391"/>
      <c r="H572" s="391"/>
    </row>
    <row r="573" spans="3:8" s="127" customFormat="1" ht="12.75">
      <c r="C573" s="391"/>
      <c r="D573" s="391"/>
      <c r="E573" s="391"/>
      <c r="F573" s="391"/>
      <c r="G573" s="391"/>
      <c r="H573" s="391"/>
    </row>
    <row r="574" spans="3:8" s="127" customFormat="1" ht="12.75">
      <c r="C574" s="391"/>
      <c r="D574" s="391"/>
      <c r="E574" s="391"/>
      <c r="F574" s="391"/>
      <c r="G574" s="391"/>
      <c r="H574" s="391"/>
    </row>
    <row r="575" spans="3:8" s="127" customFormat="1" ht="12.75">
      <c r="C575" s="391"/>
      <c r="D575" s="391"/>
      <c r="E575" s="391"/>
      <c r="F575" s="391"/>
      <c r="G575" s="391"/>
      <c r="H575" s="391"/>
    </row>
    <row r="576" spans="3:8" s="127" customFormat="1" ht="12.75">
      <c r="C576" s="391"/>
      <c r="D576" s="391"/>
      <c r="E576" s="391"/>
      <c r="F576" s="391"/>
      <c r="G576" s="391"/>
      <c r="H576" s="391"/>
    </row>
    <row r="577" spans="3:8" s="127" customFormat="1" ht="12.75">
      <c r="C577" s="391"/>
      <c r="D577" s="391"/>
      <c r="E577" s="391"/>
      <c r="F577" s="391"/>
      <c r="G577" s="391"/>
      <c r="H577" s="391"/>
    </row>
    <row r="578" spans="3:8" s="127" customFormat="1" ht="12.75">
      <c r="C578" s="391"/>
      <c r="D578" s="391"/>
      <c r="E578" s="391"/>
      <c r="F578" s="391"/>
      <c r="G578" s="391"/>
      <c r="H578" s="391"/>
    </row>
    <row r="579" spans="3:8" s="127" customFormat="1" ht="12.75">
      <c r="C579" s="391"/>
      <c r="D579" s="391"/>
      <c r="E579" s="391"/>
      <c r="F579" s="391"/>
      <c r="G579" s="391"/>
      <c r="H579" s="391"/>
    </row>
    <row r="580" spans="3:8" s="127" customFormat="1" ht="12.75">
      <c r="C580" s="391"/>
      <c r="D580" s="391"/>
      <c r="E580" s="391"/>
      <c r="F580" s="391"/>
      <c r="G580" s="391"/>
      <c r="H580" s="391"/>
    </row>
    <row r="581" spans="3:8" s="127" customFormat="1" ht="12.75">
      <c r="C581" s="391"/>
      <c r="D581" s="391"/>
      <c r="E581" s="391"/>
      <c r="F581" s="391"/>
      <c r="G581" s="391"/>
      <c r="H581" s="391"/>
    </row>
    <row r="582" spans="3:8" s="127" customFormat="1" ht="12.75">
      <c r="C582" s="391"/>
      <c r="D582" s="391"/>
      <c r="E582" s="391"/>
      <c r="F582" s="391"/>
      <c r="G582" s="391"/>
      <c r="H582" s="391"/>
    </row>
    <row r="583" spans="3:8" s="127" customFormat="1" ht="12.75">
      <c r="C583" s="391"/>
      <c r="D583" s="391"/>
      <c r="E583" s="391"/>
      <c r="F583" s="391"/>
      <c r="G583" s="391"/>
      <c r="H583" s="391"/>
    </row>
    <row r="584" spans="3:8" s="127" customFormat="1" ht="12.75">
      <c r="C584" s="391"/>
      <c r="D584" s="391"/>
      <c r="E584" s="391"/>
      <c r="F584" s="391"/>
      <c r="G584" s="391"/>
      <c r="H584" s="391"/>
    </row>
    <row r="585" spans="3:8" s="127" customFormat="1" ht="12.75">
      <c r="C585" s="391"/>
      <c r="D585" s="391"/>
      <c r="E585" s="391"/>
      <c r="F585" s="391"/>
      <c r="G585" s="391"/>
      <c r="H585" s="391"/>
    </row>
    <row r="586" spans="3:8" s="127" customFormat="1" ht="12.75">
      <c r="C586" s="391"/>
      <c r="D586" s="391"/>
      <c r="E586" s="391"/>
      <c r="F586" s="391"/>
      <c r="G586" s="391"/>
      <c r="H586" s="391"/>
    </row>
    <row r="587" spans="3:8" s="127" customFormat="1" ht="12.75">
      <c r="C587" s="391"/>
      <c r="D587" s="391"/>
      <c r="E587" s="391"/>
      <c r="F587" s="391"/>
      <c r="G587" s="391"/>
      <c r="H587" s="391"/>
    </row>
    <row r="588" spans="3:8" s="127" customFormat="1" ht="12.75">
      <c r="C588" s="391"/>
      <c r="D588" s="391"/>
      <c r="E588" s="391"/>
      <c r="F588" s="391"/>
      <c r="G588" s="391"/>
      <c r="H588" s="391"/>
    </row>
    <row r="589" spans="3:8" s="127" customFormat="1" ht="12.75">
      <c r="C589" s="391"/>
      <c r="D589" s="391"/>
      <c r="E589" s="391"/>
      <c r="F589" s="391"/>
      <c r="G589" s="391"/>
      <c r="H589" s="391"/>
    </row>
    <row r="590" spans="3:8" s="127" customFormat="1" ht="12.75">
      <c r="C590" s="391"/>
      <c r="D590" s="391"/>
      <c r="E590" s="391"/>
      <c r="F590" s="391"/>
      <c r="G590" s="391"/>
      <c r="H590" s="391"/>
    </row>
    <row r="591" spans="3:8" s="127" customFormat="1" ht="12.75">
      <c r="C591" s="391"/>
      <c r="D591" s="391"/>
      <c r="E591" s="391"/>
      <c r="F591" s="391"/>
      <c r="G591" s="391"/>
      <c r="H591" s="391"/>
    </row>
    <row r="592" spans="3:8" s="127" customFormat="1" ht="12.75">
      <c r="C592" s="391"/>
      <c r="D592" s="391"/>
      <c r="E592" s="391"/>
      <c r="F592" s="391"/>
      <c r="G592" s="391"/>
      <c r="H592" s="391"/>
    </row>
    <row r="593" spans="3:8" s="127" customFormat="1" ht="12.75">
      <c r="C593" s="391"/>
      <c r="D593" s="391"/>
      <c r="E593" s="391"/>
      <c r="F593" s="391"/>
      <c r="G593" s="391"/>
      <c r="H593" s="391"/>
    </row>
    <row r="594" spans="3:8" s="127" customFormat="1" ht="12.75">
      <c r="C594" s="391"/>
      <c r="D594" s="391"/>
      <c r="E594" s="391"/>
      <c r="F594" s="391"/>
      <c r="G594" s="391"/>
      <c r="H594" s="391"/>
    </row>
    <row r="595" spans="3:8" s="127" customFormat="1" ht="12.75">
      <c r="C595" s="391"/>
      <c r="D595" s="391"/>
      <c r="E595" s="391"/>
      <c r="F595" s="391"/>
      <c r="G595" s="391"/>
      <c r="H595" s="391"/>
    </row>
    <row r="596" spans="3:8" s="127" customFormat="1" ht="12.75">
      <c r="C596" s="391"/>
      <c r="D596" s="391"/>
      <c r="E596" s="391"/>
      <c r="F596" s="391"/>
      <c r="G596" s="391"/>
      <c r="H596" s="391"/>
    </row>
    <row r="597" spans="3:8" s="127" customFormat="1" ht="12.75">
      <c r="C597" s="391"/>
      <c r="D597" s="391"/>
      <c r="E597" s="391"/>
      <c r="F597" s="391"/>
      <c r="G597" s="391"/>
      <c r="H597" s="391"/>
    </row>
    <row r="598" spans="3:8" s="127" customFormat="1" ht="12.75">
      <c r="C598" s="391"/>
      <c r="D598" s="391"/>
      <c r="E598" s="391"/>
      <c r="F598" s="391"/>
      <c r="G598" s="391"/>
      <c r="H598" s="391"/>
    </row>
    <row r="599" spans="3:8" s="127" customFormat="1" ht="12.75">
      <c r="C599" s="391"/>
      <c r="D599" s="391"/>
      <c r="E599" s="391"/>
      <c r="F599" s="391"/>
      <c r="G599" s="391"/>
      <c r="H599" s="391"/>
    </row>
    <row r="600" spans="3:8" s="127" customFormat="1" ht="12.75">
      <c r="C600" s="391"/>
      <c r="D600" s="391"/>
      <c r="E600" s="391"/>
      <c r="F600" s="391"/>
      <c r="G600" s="391"/>
      <c r="H600" s="391"/>
    </row>
    <row r="601" spans="3:8" s="127" customFormat="1" ht="12.75">
      <c r="C601" s="391"/>
      <c r="D601" s="391"/>
      <c r="E601" s="391"/>
      <c r="F601" s="391"/>
      <c r="G601" s="391"/>
      <c r="H601" s="391"/>
    </row>
    <row r="602" spans="3:8" s="127" customFormat="1" ht="12.75">
      <c r="C602" s="391"/>
      <c r="D602" s="391"/>
      <c r="E602" s="391"/>
      <c r="F602" s="391"/>
      <c r="G602" s="391"/>
      <c r="H602" s="391"/>
    </row>
    <row r="603" spans="3:8" s="127" customFormat="1" ht="12.75">
      <c r="C603" s="391"/>
      <c r="D603" s="391"/>
      <c r="E603" s="391"/>
      <c r="F603" s="391"/>
      <c r="G603" s="391"/>
      <c r="H603" s="391"/>
    </row>
    <row r="604" spans="3:8" s="127" customFormat="1" ht="12.75">
      <c r="C604" s="391"/>
      <c r="D604" s="391"/>
      <c r="E604" s="391"/>
      <c r="F604" s="391"/>
      <c r="G604" s="391"/>
      <c r="H604" s="391"/>
    </row>
    <row r="605" spans="3:8" s="127" customFormat="1" ht="12.75">
      <c r="C605" s="391"/>
      <c r="D605" s="391"/>
      <c r="E605" s="391"/>
      <c r="F605" s="391"/>
      <c r="G605" s="391"/>
      <c r="H605" s="391"/>
    </row>
    <row r="606" spans="3:8" s="127" customFormat="1" ht="12.75">
      <c r="C606" s="391"/>
      <c r="D606" s="391"/>
      <c r="E606" s="391"/>
      <c r="F606" s="391"/>
      <c r="G606" s="391"/>
      <c r="H606" s="391"/>
    </row>
    <row r="607" spans="3:8" s="127" customFormat="1" ht="12.75">
      <c r="C607" s="391"/>
      <c r="D607" s="391"/>
      <c r="E607" s="391"/>
      <c r="F607" s="391"/>
      <c r="G607" s="391"/>
      <c r="H607" s="391"/>
    </row>
    <row r="608" spans="3:8" s="127" customFormat="1" ht="12.75">
      <c r="C608" s="391"/>
      <c r="D608" s="391"/>
      <c r="E608" s="391"/>
      <c r="F608" s="391"/>
      <c r="G608" s="391"/>
      <c r="H608" s="391"/>
    </row>
    <row r="609" spans="3:8" s="127" customFormat="1" ht="12.75">
      <c r="C609" s="391"/>
      <c r="D609" s="391"/>
      <c r="E609" s="391"/>
      <c r="F609" s="391"/>
      <c r="G609" s="391"/>
      <c r="H609" s="391"/>
    </row>
    <row r="610" spans="3:8" s="127" customFormat="1" ht="12.75">
      <c r="C610" s="391"/>
      <c r="D610" s="391"/>
      <c r="E610" s="391"/>
      <c r="F610" s="391"/>
      <c r="G610" s="391"/>
      <c r="H610" s="391"/>
    </row>
    <row r="611" spans="3:8" s="127" customFormat="1" ht="12.75">
      <c r="C611" s="391"/>
      <c r="D611" s="391"/>
      <c r="E611" s="391"/>
      <c r="F611" s="391"/>
      <c r="G611" s="391"/>
      <c r="H611" s="391"/>
    </row>
    <row r="612" spans="3:8" s="127" customFormat="1" ht="12.75">
      <c r="C612" s="391"/>
      <c r="D612" s="391"/>
      <c r="E612" s="391"/>
      <c r="F612" s="391"/>
      <c r="G612" s="391"/>
      <c r="H612" s="391"/>
    </row>
    <row r="613" spans="3:8" s="127" customFormat="1" ht="12.75">
      <c r="C613" s="391"/>
      <c r="D613" s="391"/>
      <c r="E613" s="391"/>
      <c r="F613" s="391"/>
      <c r="G613" s="391"/>
      <c r="H613" s="391"/>
    </row>
    <row r="614" spans="3:8" s="127" customFormat="1" ht="12.75">
      <c r="C614" s="391"/>
      <c r="D614" s="391"/>
      <c r="E614" s="391"/>
      <c r="F614" s="391"/>
      <c r="G614" s="391"/>
      <c r="H614" s="391"/>
    </row>
    <row r="615" spans="3:8" s="127" customFormat="1" ht="12.75">
      <c r="C615" s="391"/>
      <c r="D615" s="391"/>
      <c r="E615" s="391"/>
      <c r="F615" s="391"/>
      <c r="G615" s="391"/>
      <c r="H615" s="391"/>
    </row>
    <row r="616" spans="3:8" s="127" customFormat="1" ht="12.75">
      <c r="C616" s="391"/>
      <c r="D616" s="391"/>
      <c r="E616" s="391"/>
      <c r="F616" s="391"/>
      <c r="G616" s="391"/>
      <c r="H616" s="391"/>
    </row>
    <row r="617" spans="3:8" s="127" customFormat="1" ht="12.75">
      <c r="C617" s="391"/>
      <c r="D617" s="391"/>
      <c r="E617" s="391"/>
      <c r="F617" s="391"/>
      <c r="G617" s="391"/>
      <c r="H617" s="391"/>
    </row>
    <row r="618" spans="3:8" s="127" customFormat="1" ht="12.75">
      <c r="C618" s="391"/>
      <c r="D618" s="391"/>
      <c r="E618" s="391"/>
      <c r="F618" s="391"/>
      <c r="G618" s="391"/>
      <c r="H618" s="391"/>
    </row>
    <row r="619" spans="3:8" s="127" customFormat="1" ht="12.75">
      <c r="C619" s="391"/>
      <c r="D619" s="391"/>
      <c r="E619" s="391"/>
      <c r="F619" s="391"/>
      <c r="G619" s="391"/>
      <c r="H619" s="391"/>
    </row>
    <row r="620" spans="3:8" s="127" customFormat="1" ht="12.75">
      <c r="C620" s="391"/>
      <c r="D620" s="391"/>
      <c r="E620" s="391"/>
      <c r="F620" s="391"/>
      <c r="G620" s="391"/>
      <c r="H620" s="391"/>
    </row>
    <row r="621" spans="3:8" s="127" customFormat="1" ht="12.75">
      <c r="C621" s="391"/>
      <c r="D621" s="391"/>
      <c r="E621" s="391"/>
      <c r="F621" s="391"/>
      <c r="G621" s="391"/>
      <c r="H621" s="391"/>
    </row>
    <row r="622" spans="3:8" s="127" customFormat="1" ht="12.75">
      <c r="C622" s="391"/>
      <c r="D622" s="391"/>
      <c r="E622" s="391"/>
      <c r="F622" s="391"/>
      <c r="G622" s="391"/>
      <c r="H622" s="391"/>
    </row>
    <row r="623" spans="3:8" s="127" customFormat="1" ht="12.75">
      <c r="C623" s="391"/>
      <c r="D623" s="391"/>
      <c r="E623" s="391"/>
      <c r="F623" s="391"/>
      <c r="G623" s="391"/>
      <c r="H623" s="391"/>
    </row>
    <row r="624" spans="3:8" s="127" customFormat="1" ht="12.75">
      <c r="C624" s="391"/>
      <c r="D624" s="391"/>
      <c r="E624" s="391"/>
      <c r="F624" s="391"/>
      <c r="G624" s="391"/>
      <c r="H624" s="391"/>
    </row>
    <row r="625" spans="3:8" s="127" customFormat="1" ht="12.75">
      <c r="C625" s="391"/>
      <c r="D625" s="391"/>
      <c r="E625" s="391"/>
      <c r="F625" s="391"/>
      <c r="G625" s="391"/>
      <c r="H625" s="391"/>
    </row>
    <row r="626" spans="3:8" s="127" customFormat="1" ht="12.75">
      <c r="C626" s="391"/>
      <c r="D626" s="391"/>
      <c r="E626" s="391"/>
      <c r="F626" s="391"/>
      <c r="G626" s="391"/>
      <c r="H626" s="391"/>
    </row>
    <row r="627" spans="3:8" s="127" customFormat="1" ht="12.75">
      <c r="C627" s="391"/>
      <c r="D627" s="391"/>
      <c r="E627" s="391"/>
      <c r="F627" s="391"/>
      <c r="G627" s="391"/>
      <c r="H627" s="391"/>
    </row>
    <row r="628" spans="3:8" s="127" customFormat="1" ht="12.75">
      <c r="C628" s="391"/>
      <c r="D628" s="391"/>
      <c r="E628" s="391"/>
      <c r="F628" s="391"/>
      <c r="G628" s="391"/>
      <c r="H628" s="391"/>
    </row>
    <row r="629" spans="3:8" s="127" customFormat="1" ht="12.75">
      <c r="C629" s="391"/>
      <c r="D629" s="391"/>
      <c r="E629" s="391"/>
      <c r="F629" s="391"/>
      <c r="G629" s="391"/>
      <c r="H629" s="391"/>
    </row>
    <row r="630" spans="3:8" s="127" customFormat="1" ht="12.75">
      <c r="C630" s="391"/>
      <c r="D630" s="391"/>
      <c r="E630" s="391"/>
      <c r="F630" s="391"/>
      <c r="G630" s="391"/>
      <c r="H630" s="391"/>
    </row>
    <row r="631" spans="3:8" s="127" customFormat="1" ht="12.75">
      <c r="C631" s="391"/>
      <c r="D631" s="391"/>
      <c r="E631" s="391"/>
      <c r="F631" s="391"/>
      <c r="G631" s="391"/>
      <c r="H631" s="391"/>
    </row>
    <row r="632" spans="3:8" s="127" customFormat="1" ht="12.75">
      <c r="C632" s="391"/>
      <c r="D632" s="391"/>
      <c r="E632" s="391"/>
      <c r="F632" s="391"/>
      <c r="G632" s="391"/>
      <c r="H632" s="391"/>
    </row>
    <row r="633" spans="3:8" s="127" customFormat="1" ht="12.75">
      <c r="C633" s="391"/>
      <c r="D633" s="391"/>
      <c r="E633" s="391"/>
      <c r="F633" s="391"/>
      <c r="G633" s="391"/>
      <c r="H633" s="391"/>
    </row>
    <row r="634" spans="3:8" s="127" customFormat="1" ht="12.75">
      <c r="C634" s="391"/>
      <c r="D634" s="391"/>
      <c r="E634" s="391"/>
      <c r="F634" s="391"/>
      <c r="G634" s="391"/>
      <c r="H634" s="391"/>
    </row>
    <row r="635" spans="3:8" s="127" customFormat="1" ht="12.75">
      <c r="C635" s="391"/>
      <c r="D635" s="391"/>
      <c r="E635" s="391"/>
      <c r="F635" s="391"/>
      <c r="G635" s="391"/>
      <c r="H635" s="391"/>
    </row>
    <row r="636" spans="3:8" s="127" customFormat="1" ht="12.75">
      <c r="C636" s="391"/>
      <c r="D636" s="391"/>
      <c r="E636" s="391"/>
      <c r="F636" s="391"/>
      <c r="G636" s="391"/>
      <c r="H636" s="391"/>
    </row>
    <row r="637" spans="3:8" s="127" customFormat="1" ht="12.75">
      <c r="C637" s="391"/>
      <c r="D637" s="391"/>
      <c r="E637" s="391"/>
      <c r="F637" s="391"/>
      <c r="G637" s="391"/>
      <c r="H637" s="391"/>
    </row>
    <row r="638" spans="3:8" s="127" customFormat="1" ht="12.75">
      <c r="C638" s="391"/>
      <c r="D638" s="391"/>
      <c r="E638" s="391"/>
      <c r="F638" s="391"/>
      <c r="G638" s="391"/>
      <c r="H638" s="391"/>
    </row>
    <row r="639" spans="3:8" s="127" customFormat="1" ht="12.75">
      <c r="C639" s="391"/>
      <c r="D639" s="391"/>
      <c r="E639" s="391"/>
      <c r="F639" s="391"/>
      <c r="G639" s="391"/>
      <c r="H639" s="391"/>
    </row>
    <row r="640" spans="3:8" s="127" customFormat="1" ht="12.75">
      <c r="C640" s="391"/>
      <c r="D640" s="391"/>
      <c r="E640" s="391"/>
      <c r="F640" s="391"/>
      <c r="G640" s="391"/>
      <c r="H640" s="391"/>
    </row>
    <row r="641" spans="3:8" s="127" customFormat="1" ht="12.75">
      <c r="C641" s="391"/>
      <c r="D641" s="391"/>
      <c r="E641" s="391"/>
      <c r="F641" s="391"/>
      <c r="G641" s="391"/>
      <c r="H641" s="391"/>
    </row>
    <row r="642" spans="3:8" s="127" customFormat="1" ht="12.75">
      <c r="C642" s="391"/>
      <c r="D642" s="391"/>
      <c r="E642" s="391"/>
      <c r="F642" s="391"/>
      <c r="G642" s="391"/>
      <c r="H642" s="391"/>
    </row>
    <row r="643" spans="3:8" s="127" customFormat="1" ht="12.75">
      <c r="C643" s="391"/>
      <c r="D643" s="391"/>
      <c r="E643" s="391"/>
      <c r="F643" s="391"/>
      <c r="G643" s="391"/>
      <c r="H643" s="391"/>
    </row>
    <row r="644" spans="3:8" s="127" customFormat="1" ht="12.75">
      <c r="C644" s="391"/>
      <c r="D644" s="391"/>
      <c r="E644" s="391"/>
      <c r="F644" s="391"/>
      <c r="G644" s="391"/>
      <c r="H644" s="391"/>
    </row>
    <row r="645" spans="3:8" s="127" customFormat="1" ht="12.75">
      <c r="C645" s="391"/>
      <c r="D645" s="391"/>
      <c r="E645" s="391"/>
      <c r="F645" s="391"/>
      <c r="G645" s="391"/>
      <c r="H645" s="391"/>
    </row>
    <row r="646" spans="3:8" s="127" customFormat="1" ht="12.75">
      <c r="C646" s="391"/>
      <c r="D646" s="391"/>
      <c r="E646" s="391"/>
      <c r="F646" s="391"/>
      <c r="G646" s="391"/>
      <c r="H646" s="391"/>
    </row>
    <row r="647" spans="3:8" s="127" customFormat="1" ht="12.75">
      <c r="C647" s="391"/>
      <c r="D647" s="391"/>
      <c r="E647" s="391"/>
      <c r="F647" s="391"/>
      <c r="G647" s="391"/>
      <c r="H647" s="391"/>
    </row>
    <row r="648" spans="3:8" s="127" customFormat="1" ht="12.75">
      <c r="C648" s="391"/>
      <c r="D648" s="391"/>
      <c r="E648" s="391"/>
      <c r="F648" s="391"/>
      <c r="G648" s="391"/>
      <c r="H648" s="391"/>
    </row>
    <row r="649" spans="3:8" s="127" customFormat="1" ht="12.75">
      <c r="C649" s="391"/>
      <c r="D649" s="391"/>
      <c r="E649" s="391"/>
      <c r="F649" s="391"/>
      <c r="G649" s="391"/>
      <c r="H649" s="391"/>
    </row>
    <row r="650" spans="3:8" s="127" customFormat="1" ht="12.75">
      <c r="C650" s="391"/>
      <c r="D650" s="391"/>
      <c r="E650" s="391"/>
      <c r="F650" s="391"/>
      <c r="G650" s="391"/>
      <c r="H650" s="391"/>
    </row>
    <row r="651" spans="3:8" s="127" customFormat="1" ht="12.75">
      <c r="C651" s="391"/>
      <c r="D651" s="391"/>
      <c r="E651" s="391"/>
      <c r="F651" s="391"/>
      <c r="G651" s="391"/>
      <c r="H651" s="391"/>
    </row>
    <row r="652" spans="3:8" s="127" customFormat="1" ht="12.75">
      <c r="C652" s="391"/>
      <c r="D652" s="391"/>
      <c r="E652" s="391"/>
      <c r="F652" s="391"/>
      <c r="G652" s="391"/>
      <c r="H652" s="391"/>
    </row>
    <row r="653" spans="3:8" s="127" customFormat="1" ht="12.75">
      <c r="C653" s="391"/>
      <c r="D653" s="391"/>
      <c r="E653" s="391"/>
      <c r="F653" s="391"/>
      <c r="G653" s="391"/>
      <c r="H653" s="391"/>
    </row>
    <row r="654" spans="3:8" s="127" customFormat="1" ht="12.75">
      <c r="C654" s="391"/>
      <c r="D654" s="391"/>
      <c r="E654" s="391"/>
      <c r="F654" s="391"/>
      <c r="G654" s="391"/>
      <c r="H654" s="391"/>
    </row>
    <row r="655" spans="3:8" s="127" customFormat="1" ht="12.75">
      <c r="C655" s="391"/>
      <c r="D655" s="391"/>
      <c r="E655" s="391"/>
      <c r="F655" s="391"/>
      <c r="G655" s="391"/>
      <c r="H655" s="391"/>
    </row>
    <row r="656" spans="3:8" s="127" customFormat="1" ht="12.75">
      <c r="C656" s="391"/>
      <c r="D656" s="391"/>
      <c r="E656" s="391"/>
      <c r="F656" s="391"/>
      <c r="G656" s="391"/>
      <c r="H656" s="391"/>
    </row>
    <row r="657" spans="3:8" s="127" customFormat="1" ht="12.75">
      <c r="C657" s="391"/>
      <c r="D657" s="391"/>
      <c r="E657" s="391"/>
      <c r="F657" s="391"/>
      <c r="G657" s="391"/>
      <c r="H657" s="391"/>
    </row>
    <row r="658" spans="3:8" s="127" customFormat="1" ht="12.75">
      <c r="C658" s="391"/>
      <c r="D658" s="391"/>
      <c r="E658" s="391"/>
      <c r="F658" s="391"/>
      <c r="G658" s="391"/>
      <c r="H658" s="391"/>
    </row>
    <row r="659" spans="3:8" s="127" customFormat="1" ht="12.75">
      <c r="C659" s="391"/>
      <c r="D659" s="391"/>
      <c r="E659" s="391"/>
      <c r="F659" s="391"/>
      <c r="G659" s="391"/>
      <c r="H659" s="391"/>
    </row>
    <row r="660" spans="3:8" s="127" customFormat="1" ht="12.75">
      <c r="C660" s="391"/>
      <c r="D660" s="391"/>
      <c r="E660" s="391"/>
      <c r="F660" s="391"/>
      <c r="G660" s="391"/>
      <c r="H660" s="391"/>
    </row>
    <row r="661" spans="3:8" s="127" customFormat="1" ht="12.75">
      <c r="C661" s="391"/>
      <c r="D661" s="391"/>
      <c r="E661" s="391"/>
      <c r="F661" s="391"/>
      <c r="G661" s="391"/>
      <c r="H661" s="391"/>
    </row>
    <row r="662" spans="3:8" s="127" customFormat="1" ht="12.75">
      <c r="C662" s="391"/>
      <c r="D662" s="391"/>
      <c r="E662" s="391"/>
      <c r="F662" s="391"/>
      <c r="G662" s="391"/>
      <c r="H662" s="391"/>
    </row>
    <row r="663" spans="3:8" s="127" customFormat="1" ht="12.75">
      <c r="C663" s="391"/>
      <c r="D663" s="391"/>
      <c r="E663" s="391"/>
      <c r="F663" s="391"/>
      <c r="G663" s="391"/>
      <c r="H663" s="391"/>
    </row>
    <row r="664" spans="3:8" s="127" customFormat="1" ht="12.75">
      <c r="C664" s="391"/>
      <c r="D664" s="391"/>
      <c r="E664" s="391"/>
      <c r="F664" s="391"/>
      <c r="G664" s="391"/>
      <c r="H664" s="391"/>
    </row>
    <row r="665" spans="3:8" s="127" customFormat="1" ht="12.75">
      <c r="C665" s="391"/>
      <c r="D665" s="391"/>
      <c r="E665" s="391"/>
      <c r="F665" s="391"/>
      <c r="G665" s="391"/>
      <c r="H665" s="391"/>
    </row>
    <row r="666" spans="3:8" s="127" customFormat="1" ht="12.75">
      <c r="C666" s="391"/>
      <c r="D666" s="391"/>
      <c r="E666" s="391"/>
      <c r="F666" s="391"/>
      <c r="G666" s="391"/>
      <c r="H666" s="391"/>
    </row>
    <row r="667" spans="3:8" s="127" customFormat="1" ht="12.75">
      <c r="C667" s="391"/>
      <c r="D667" s="391"/>
      <c r="E667" s="391"/>
      <c r="F667" s="391"/>
      <c r="G667" s="391"/>
      <c r="H667" s="391"/>
    </row>
    <row r="668" spans="3:8" s="127" customFormat="1" ht="12.75">
      <c r="C668" s="391"/>
      <c r="D668" s="391"/>
      <c r="E668" s="391"/>
      <c r="F668" s="391"/>
      <c r="G668" s="391"/>
      <c r="H668" s="391"/>
    </row>
    <row r="669" spans="3:8" s="127" customFormat="1" ht="12.75">
      <c r="C669" s="391"/>
      <c r="D669" s="391"/>
      <c r="E669" s="391"/>
      <c r="F669" s="391"/>
      <c r="G669" s="391"/>
      <c r="H669" s="391"/>
    </row>
    <row r="670" spans="3:8" s="127" customFormat="1" ht="12.75">
      <c r="C670" s="391"/>
      <c r="D670" s="391"/>
      <c r="E670" s="391"/>
      <c r="F670" s="391"/>
      <c r="G670" s="391"/>
      <c r="H670" s="391"/>
    </row>
    <row r="671" spans="3:8" s="127" customFormat="1" ht="12.75">
      <c r="C671" s="391"/>
      <c r="D671" s="391"/>
      <c r="E671" s="391"/>
      <c r="F671" s="391"/>
      <c r="G671" s="391"/>
      <c r="H671" s="391"/>
    </row>
    <row r="672" spans="3:8" s="127" customFormat="1" ht="12.75">
      <c r="C672" s="391"/>
      <c r="D672" s="391"/>
      <c r="E672" s="391"/>
      <c r="F672" s="391"/>
      <c r="G672" s="391"/>
      <c r="H672" s="391"/>
    </row>
    <row r="673" spans="3:8" s="127" customFormat="1" ht="12.75">
      <c r="C673" s="391"/>
      <c r="D673" s="391"/>
      <c r="E673" s="391"/>
      <c r="F673" s="391"/>
      <c r="G673" s="391"/>
      <c r="H673" s="391"/>
    </row>
    <row r="674" spans="3:8" s="127" customFormat="1" ht="12.75">
      <c r="C674" s="391"/>
      <c r="D674" s="391"/>
      <c r="E674" s="391"/>
      <c r="F674" s="391"/>
      <c r="G674" s="391"/>
      <c r="H674" s="391"/>
    </row>
    <row r="675" spans="3:8" s="127" customFormat="1" ht="12.75">
      <c r="C675" s="391"/>
      <c r="D675" s="391"/>
      <c r="E675" s="391"/>
      <c r="F675" s="391"/>
      <c r="G675" s="391"/>
      <c r="H675" s="391"/>
    </row>
    <row r="676" spans="3:8" s="127" customFormat="1" ht="12.75">
      <c r="C676" s="391"/>
      <c r="D676" s="391"/>
      <c r="E676" s="391"/>
      <c r="F676" s="391"/>
      <c r="G676" s="391"/>
      <c r="H676" s="391"/>
    </row>
    <row r="677" spans="3:8" s="127" customFormat="1" ht="12.75">
      <c r="C677" s="391"/>
      <c r="D677" s="391"/>
      <c r="E677" s="391"/>
      <c r="F677" s="391"/>
      <c r="G677" s="391"/>
      <c r="H677" s="391"/>
    </row>
    <row r="678" spans="3:8" s="127" customFormat="1" ht="12.75">
      <c r="C678" s="391"/>
      <c r="D678" s="391"/>
      <c r="E678" s="391"/>
      <c r="F678" s="391"/>
      <c r="G678" s="391"/>
      <c r="H678" s="391"/>
    </row>
    <row r="679" spans="3:8" s="127" customFormat="1" ht="12.75">
      <c r="C679" s="391"/>
      <c r="D679" s="391"/>
      <c r="E679" s="391"/>
      <c r="F679" s="391"/>
      <c r="G679" s="391"/>
      <c r="H679" s="391"/>
    </row>
    <row r="680" spans="3:8" s="127" customFormat="1" ht="12.75">
      <c r="C680" s="391"/>
      <c r="D680" s="391"/>
      <c r="E680" s="391"/>
      <c r="F680" s="391"/>
      <c r="G680" s="391"/>
      <c r="H680" s="391"/>
    </row>
    <row r="681" spans="3:8" s="127" customFormat="1" ht="12.75">
      <c r="C681" s="391"/>
      <c r="D681" s="391"/>
      <c r="E681" s="391"/>
      <c r="F681" s="391"/>
      <c r="G681" s="391"/>
      <c r="H681" s="391"/>
    </row>
    <row r="682" spans="3:8" s="127" customFormat="1" ht="12.75">
      <c r="C682" s="391"/>
      <c r="D682" s="391"/>
      <c r="E682" s="391"/>
      <c r="F682" s="391"/>
      <c r="G682" s="391"/>
      <c r="H682" s="391"/>
    </row>
    <row r="683" spans="3:8" s="127" customFormat="1" ht="12.75">
      <c r="C683" s="391"/>
      <c r="D683" s="391"/>
      <c r="E683" s="391"/>
      <c r="F683" s="391"/>
      <c r="G683" s="391"/>
      <c r="H683" s="391"/>
    </row>
    <row r="684" spans="3:8" s="127" customFormat="1" ht="12.75">
      <c r="C684" s="391"/>
      <c r="D684" s="391"/>
      <c r="E684" s="391"/>
      <c r="F684" s="391"/>
      <c r="G684" s="391"/>
      <c r="H684" s="391"/>
    </row>
    <row r="685" spans="3:8" s="127" customFormat="1" ht="12.75">
      <c r="C685" s="391"/>
      <c r="D685" s="391"/>
      <c r="E685" s="391"/>
      <c r="F685" s="391"/>
      <c r="G685" s="391"/>
      <c r="H685" s="391"/>
    </row>
    <row r="686" spans="3:8" s="127" customFormat="1" ht="12.75">
      <c r="C686" s="391"/>
      <c r="D686" s="391"/>
      <c r="E686" s="391"/>
      <c r="F686" s="391"/>
      <c r="G686" s="391"/>
      <c r="H686" s="391"/>
    </row>
    <row r="687" spans="3:8" s="127" customFormat="1" ht="12.75">
      <c r="C687" s="391"/>
      <c r="D687" s="391"/>
      <c r="E687" s="391"/>
      <c r="F687" s="391"/>
      <c r="G687" s="391"/>
      <c r="H687" s="391"/>
    </row>
    <row r="688" spans="3:8" s="127" customFormat="1" ht="12.75">
      <c r="C688" s="391"/>
      <c r="D688" s="391"/>
      <c r="E688" s="391"/>
      <c r="F688" s="391"/>
      <c r="G688" s="391"/>
      <c r="H688" s="391"/>
    </row>
    <row r="689" spans="3:8" s="127" customFormat="1" ht="12.75">
      <c r="C689" s="391"/>
      <c r="D689" s="391"/>
      <c r="E689" s="391"/>
      <c r="F689" s="391"/>
      <c r="G689" s="391"/>
      <c r="H689" s="391"/>
    </row>
    <row r="690" spans="3:8" s="127" customFormat="1" ht="12.75">
      <c r="C690" s="391"/>
      <c r="D690" s="391"/>
      <c r="E690" s="391"/>
      <c r="F690" s="391"/>
      <c r="G690" s="391"/>
      <c r="H690" s="391"/>
    </row>
    <row r="691" spans="3:8" s="127" customFormat="1" ht="12.75">
      <c r="C691" s="391"/>
      <c r="D691" s="391"/>
      <c r="E691" s="391"/>
      <c r="F691" s="391"/>
      <c r="G691" s="391"/>
      <c r="H691" s="391"/>
    </row>
    <row r="692" spans="3:8" s="127" customFormat="1" ht="12.75">
      <c r="C692" s="391"/>
      <c r="D692" s="391"/>
      <c r="E692" s="391"/>
      <c r="F692" s="391"/>
      <c r="G692" s="391"/>
      <c r="H692" s="391"/>
    </row>
    <row r="693" spans="3:8" s="127" customFormat="1" ht="12.75">
      <c r="C693" s="391"/>
      <c r="D693" s="391"/>
      <c r="E693" s="391"/>
      <c r="F693" s="391"/>
      <c r="G693" s="391"/>
      <c r="H693" s="391"/>
    </row>
    <row r="694" spans="3:8" s="127" customFormat="1" ht="12.75">
      <c r="C694" s="391"/>
      <c r="D694" s="391"/>
      <c r="E694" s="391"/>
      <c r="F694" s="391"/>
      <c r="G694" s="391"/>
      <c r="H694" s="391"/>
    </row>
    <row r="695" spans="3:8" s="127" customFormat="1" ht="12.75">
      <c r="C695" s="391"/>
      <c r="D695" s="391"/>
      <c r="E695" s="391"/>
      <c r="F695" s="391"/>
      <c r="G695" s="391"/>
      <c r="H695" s="391"/>
    </row>
    <row r="696" spans="3:8" s="127" customFormat="1" ht="12.75">
      <c r="C696" s="391"/>
      <c r="D696" s="391"/>
      <c r="E696" s="391"/>
      <c r="F696" s="391"/>
      <c r="G696" s="391"/>
      <c r="H696" s="391"/>
    </row>
    <row r="697" spans="3:8" s="127" customFormat="1" ht="12.75">
      <c r="C697" s="391"/>
      <c r="D697" s="391"/>
      <c r="E697" s="391"/>
      <c r="F697" s="391"/>
      <c r="G697" s="391"/>
      <c r="H697" s="391"/>
    </row>
    <row r="698" spans="3:8" s="127" customFormat="1" ht="12.75">
      <c r="C698" s="391"/>
      <c r="D698" s="391"/>
      <c r="E698" s="391"/>
      <c r="F698" s="391"/>
      <c r="G698" s="391"/>
      <c r="H698" s="391"/>
    </row>
    <row r="699" spans="3:8" s="127" customFormat="1" ht="12.75">
      <c r="C699" s="391"/>
      <c r="D699" s="391"/>
      <c r="E699" s="391"/>
      <c r="F699" s="391"/>
      <c r="G699" s="391"/>
      <c r="H699" s="391"/>
    </row>
    <row r="700" spans="3:8" s="127" customFormat="1" ht="12.75">
      <c r="C700" s="391"/>
      <c r="D700" s="391"/>
      <c r="E700" s="391"/>
      <c r="F700" s="391"/>
      <c r="G700" s="391"/>
      <c r="H700" s="391"/>
    </row>
    <row r="701" spans="3:8" s="127" customFormat="1" ht="12.75">
      <c r="C701" s="391"/>
      <c r="D701" s="391"/>
      <c r="E701" s="391"/>
      <c r="F701" s="391"/>
      <c r="G701" s="391"/>
      <c r="H701" s="391"/>
    </row>
    <row r="702" spans="3:8" s="127" customFormat="1" ht="12.75">
      <c r="C702" s="391"/>
      <c r="D702" s="391"/>
      <c r="E702" s="391"/>
      <c r="F702" s="391"/>
      <c r="G702" s="391"/>
      <c r="H702" s="391"/>
    </row>
    <row r="703" spans="3:8" s="127" customFormat="1" ht="12.75">
      <c r="C703" s="391"/>
      <c r="D703" s="391"/>
      <c r="E703" s="391"/>
      <c r="F703" s="391"/>
      <c r="G703" s="391"/>
      <c r="H703" s="391"/>
    </row>
    <row r="704" spans="3:8" s="127" customFormat="1" ht="12.75">
      <c r="C704" s="391"/>
      <c r="D704" s="391"/>
      <c r="E704" s="391"/>
      <c r="F704" s="391"/>
      <c r="G704" s="391"/>
      <c r="H704" s="391"/>
    </row>
    <row r="705" spans="3:8" s="127" customFormat="1" ht="12.75">
      <c r="C705" s="391"/>
      <c r="D705" s="391"/>
      <c r="E705" s="391"/>
      <c r="F705" s="391"/>
      <c r="G705" s="391"/>
      <c r="H705" s="391"/>
    </row>
    <row r="706" spans="3:8" s="127" customFormat="1" ht="12.75">
      <c r="C706" s="391"/>
      <c r="D706" s="391"/>
      <c r="E706" s="391"/>
      <c r="F706" s="391"/>
      <c r="G706" s="391"/>
      <c r="H706" s="391"/>
    </row>
    <row r="707" spans="3:8" s="127" customFormat="1" ht="12.75">
      <c r="C707" s="391"/>
      <c r="D707" s="391"/>
      <c r="E707" s="391"/>
      <c r="F707" s="391"/>
      <c r="G707" s="391"/>
      <c r="H707" s="391"/>
    </row>
    <row r="708" spans="3:8" s="127" customFormat="1" ht="12.75">
      <c r="C708" s="391"/>
      <c r="D708" s="391"/>
      <c r="E708" s="391"/>
      <c r="F708" s="391"/>
      <c r="G708" s="391"/>
      <c r="H708" s="391"/>
    </row>
    <row r="709" spans="3:8" s="127" customFormat="1" ht="12.75">
      <c r="C709" s="391"/>
      <c r="D709" s="391"/>
      <c r="E709" s="391"/>
      <c r="F709" s="391"/>
      <c r="G709" s="391"/>
      <c r="H709" s="391"/>
    </row>
    <row r="710" spans="3:8" s="127" customFormat="1" ht="12.75">
      <c r="C710" s="391"/>
      <c r="D710" s="391"/>
      <c r="E710" s="391"/>
      <c r="F710" s="391"/>
      <c r="G710" s="391"/>
      <c r="H710" s="391"/>
    </row>
    <row r="711" spans="3:8" s="127" customFormat="1" ht="12.75">
      <c r="C711" s="391"/>
      <c r="D711" s="391"/>
      <c r="E711" s="391"/>
      <c r="F711" s="391"/>
      <c r="G711" s="391"/>
      <c r="H711" s="391"/>
    </row>
    <row r="712" spans="3:8" s="127" customFormat="1" ht="12.75">
      <c r="C712" s="391"/>
      <c r="D712" s="391"/>
      <c r="E712" s="391"/>
      <c r="F712" s="391"/>
      <c r="G712" s="391"/>
      <c r="H712" s="391"/>
    </row>
    <row r="713" spans="3:8" s="127" customFormat="1" ht="12.75">
      <c r="C713" s="391"/>
      <c r="D713" s="391"/>
      <c r="E713" s="391"/>
      <c r="F713" s="391"/>
      <c r="G713" s="391"/>
      <c r="H713" s="391"/>
    </row>
    <row r="714" spans="3:8" s="127" customFormat="1" ht="12.75">
      <c r="C714" s="391"/>
      <c r="D714" s="391"/>
      <c r="E714" s="391"/>
      <c r="F714" s="391"/>
      <c r="G714" s="391"/>
      <c r="H714" s="391"/>
    </row>
    <row r="715" spans="3:8" s="127" customFormat="1" ht="12.75">
      <c r="C715" s="391"/>
      <c r="D715" s="391"/>
      <c r="E715" s="391"/>
      <c r="F715" s="391"/>
      <c r="G715" s="391"/>
      <c r="H715" s="391"/>
    </row>
    <row r="716" spans="3:8" s="127" customFormat="1" ht="12.75">
      <c r="C716" s="391"/>
      <c r="D716" s="391"/>
      <c r="E716" s="391"/>
      <c r="F716" s="391"/>
      <c r="G716" s="391"/>
      <c r="H716" s="391"/>
    </row>
    <row r="717" spans="3:8" s="127" customFormat="1" ht="12.75">
      <c r="C717" s="391"/>
      <c r="D717" s="391"/>
      <c r="E717" s="391"/>
      <c r="F717" s="391"/>
      <c r="G717" s="391"/>
      <c r="H717" s="391"/>
    </row>
    <row r="718" spans="3:8" s="127" customFormat="1" ht="12.75">
      <c r="C718" s="391"/>
      <c r="D718" s="391"/>
      <c r="E718" s="391"/>
      <c r="F718" s="391"/>
      <c r="G718" s="391"/>
      <c r="H718" s="391"/>
    </row>
    <row r="719" spans="3:8" s="127" customFormat="1" ht="12.75">
      <c r="C719" s="391"/>
      <c r="D719" s="391"/>
      <c r="E719" s="391"/>
      <c r="F719" s="391"/>
      <c r="G719" s="391"/>
      <c r="H719" s="391"/>
    </row>
    <row r="720" spans="3:8" s="127" customFormat="1" ht="12.75">
      <c r="C720" s="391"/>
      <c r="D720" s="391"/>
      <c r="E720" s="391"/>
      <c r="F720" s="391"/>
      <c r="G720" s="391"/>
      <c r="H720" s="391"/>
    </row>
    <row r="721" spans="3:8" s="127" customFormat="1" ht="12.75">
      <c r="C721" s="391"/>
      <c r="D721" s="391"/>
      <c r="E721" s="391"/>
      <c r="F721" s="391"/>
      <c r="G721" s="391"/>
      <c r="H721" s="391"/>
    </row>
    <row r="722" spans="3:8" s="127" customFormat="1" ht="12.75">
      <c r="C722" s="391"/>
      <c r="D722" s="391"/>
      <c r="E722" s="391"/>
      <c r="F722" s="391"/>
      <c r="G722" s="391"/>
      <c r="H722" s="391"/>
    </row>
    <row r="723" spans="3:8" s="127" customFormat="1" ht="12.75">
      <c r="C723" s="391"/>
      <c r="D723" s="391"/>
      <c r="E723" s="391"/>
      <c r="F723" s="391"/>
      <c r="G723" s="391"/>
      <c r="H723" s="391"/>
    </row>
    <row r="724" spans="3:8" s="127" customFormat="1" ht="12.75">
      <c r="C724" s="391"/>
      <c r="D724" s="391"/>
      <c r="E724" s="391"/>
      <c r="F724" s="391"/>
      <c r="G724" s="391"/>
      <c r="H724" s="391"/>
    </row>
    <row r="725" spans="3:8" s="127" customFormat="1" ht="12.75">
      <c r="C725" s="391"/>
      <c r="D725" s="391"/>
      <c r="E725" s="391"/>
      <c r="F725" s="391"/>
      <c r="G725" s="391"/>
      <c r="H725" s="391"/>
    </row>
    <row r="726" spans="3:8" s="127" customFormat="1" ht="12.75">
      <c r="C726" s="391"/>
      <c r="D726" s="391"/>
      <c r="E726" s="391"/>
      <c r="F726" s="391"/>
      <c r="G726" s="391"/>
      <c r="H726" s="391"/>
    </row>
    <row r="727" spans="3:8" s="127" customFormat="1" ht="12.75">
      <c r="C727" s="391"/>
      <c r="D727" s="391"/>
      <c r="E727" s="391"/>
      <c r="F727" s="391"/>
      <c r="G727" s="391"/>
      <c r="H727" s="391"/>
    </row>
    <row r="728" spans="3:8" s="127" customFormat="1" ht="12.75">
      <c r="C728" s="391"/>
      <c r="D728" s="391"/>
      <c r="E728" s="391"/>
      <c r="F728" s="391"/>
      <c r="G728" s="391"/>
      <c r="H728" s="391"/>
    </row>
    <row r="729" spans="3:8" s="127" customFormat="1" ht="12.75">
      <c r="C729" s="391"/>
      <c r="D729" s="391"/>
      <c r="E729" s="391"/>
      <c r="F729" s="391"/>
      <c r="G729" s="391"/>
      <c r="H729" s="391"/>
    </row>
    <row r="730" spans="3:8" s="127" customFormat="1" ht="12.75">
      <c r="C730" s="391"/>
      <c r="D730" s="391"/>
      <c r="E730" s="391"/>
      <c r="F730" s="391"/>
      <c r="G730" s="391"/>
      <c r="H730" s="391"/>
    </row>
    <row r="731" spans="3:8" s="127" customFormat="1" ht="12.75">
      <c r="C731" s="391"/>
      <c r="D731" s="391"/>
      <c r="E731" s="391"/>
      <c r="F731" s="391"/>
      <c r="G731" s="391"/>
      <c r="H731" s="391"/>
    </row>
    <row r="732" spans="3:8" s="127" customFormat="1" ht="12.75">
      <c r="C732" s="391"/>
      <c r="D732" s="391"/>
      <c r="E732" s="391"/>
      <c r="F732" s="391"/>
      <c r="G732" s="391"/>
      <c r="H732" s="391"/>
    </row>
    <row r="733" spans="3:8" s="127" customFormat="1" ht="12.75">
      <c r="C733" s="391"/>
      <c r="D733" s="391"/>
      <c r="E733" s="391"/>
      <c r="F733" s="391"/>
      <c r="G733" s="391"/>
      <c r="H733" s="391"/>
    </row>
    <row r="734" spans="3:8" s="127" customFormat="1" ht="12.75">
      <c r="C734" s="391"/>
      <c r="D734" s="391"/>
      <c r="E734" s="391"/>
      <c r="F734" s="391"/>
      <c r="G734" s="391"/>
      <c r="H734" s="391"/>
    </row>
    <row r="735" spans="3:8" s="127" customFormat="1" ht="12.75">
      <c r="C735" s="391"/>
      <c r="D735" s="391"/>
      <c r="E735" s="391"/>
      <c r="F735" s="391"/>
      <c r="G735" s="391"/>
      <c r="H735" s="391"/>
    </row>
    <row r="736" spans="3:8" s="127" customFormat="1" ht="12.75">
      <c r="C736" s="391"/>
      <c r="D736" s="391"/>
      <c r="E736" s="391"/>
      <c r="F736" s="391"/>
      <c r="G736" s="391"/>
      <c r="H736" s="391"/>
    </row>
    <row r="737" spans="3:8" s="127" customFormat="1" ht="12.75">
      <c r="C737" s="391"/>
      <c r="D737" s="391"/>
      <c r="E737" s="391"/>
      <c r="F737" s="391"/>
      <c r="G737" s="391"/>
      <c r="H737" s="391"/>
    </row>
    <row r="738" spans="3:8" s="127" customFormat="1" ht="12.75">
      <c r="C738" s="391"/>
      <c r="D738" s="391"/>
      <c r="E738" s="391"/>
      <c r="F738" s="391"/>
      <c r="G738" s="391"/>
      <c r="H738" s="391"/>
    </row>
    <row r="739" spans="3:8" s="127" customFormat="1" ht="12.75">
      <c r="C739" s="391"/>
      <c r="D739" s="391"/>
      <c r="E739" s="391"/>
      <c r="F739" s="391"/>
      <c r="G739" s="391"/>
      <c r="H739" s="391"/>
    </row>
    <row r="740" spans="3:8" s="127" customFormat="1" ht="12.75">
      <c r="C740" s="391"/>
      <c r="D740" s="391"/>
      <c r="E740" s="391"/>
      <c r="F740" s="391"/>
      <c r="G740" s="391"/>
      <c r="H740" s="391"/>
    </row>
    <row r="741" spans="3:8" s="127" customFormat="1" ht="12.75">
      <c r="C741" s="391"/>
      <c r="D741" s="391"/>
      <c r="E741" s="391"/>
      <c r="F741" s="391"/>
      <c r="G741" s="391"/>
      <c r="H741" s="391"/>
    </row>
    <row r="742" spans="3:8" s="127" customFormat="1" ht="12.75">
      <c r="C742" s="391"/>
      <c r="D742" s="391"/>
      <c r="E742" s="391"/>
      <c r="F742" s="391"/>
      <c r="G742" s="391"/>
      <c r="H742" s="391"/>
    </row>
    <row r="743" spans="3:8" s="127" customFormat="1" ht="12.75">
      <c r="C743" s="391"/>
      <c r="D743" s="391"/>
      <c r="E743" s="391"/>
      <c r="F743" s="391"/>
      <c r="G743" s="391"/>
      <c r="H743" s="391"/>
    </row>
    <row r="744" spans="3:8" s="127" customFormat="1" ht="12.75">
      <c r="C744" s="391"/>
      <c r="D744" s="391"/>
      <c r="E744" s="391"/>
      <c r="F744" s="391"/>
      <c r="G744" s="391"/>
      <c r="H744" s="391"/>
    </row>
    <row r="745" spans="3:8" s="127" customFormat="1" ht="12.75">
      <c r="C745" s="391"/>
      <c r="D745" s="391"/>
      <c r="E745" s="391"/>
      <c r="F745" s="391"/>
      <c r="G745" s="391"/>
      <c r="H745" s="391"/>
    </row>
    <row r="746" spans="3:8" s="127" customFormat="1" ht="12.75">
      <c r="C746" s="391"/>
      <c r="D746" s="391"/>
      <c r="E746" s="391"/>
      <c r="F746" s="391"/>
      <c r="G746" s="391"/>
      <c r="H746" s="391"/>
    </row>
    <row r="747" spans="3:8" s="127" customFormat="1" ht="12.75">
      <c r="C747" s="391"/>
      <c r="D747" s="391"/>
      <c r="E747" s="391"/>
      <c r="F747" s="391"/>
      <c r="G747" s="391"/>
      <c r="H747" s="391"/>
    </row>
    <row r="748" spans="3:8" s="127" customFormat="1" ht="12.75">
      <c r="C748" s="391"/>
      <c r="D748" s="391"/>
      <c r="E748" s="391"/>
      <c r="F748" s="391"/>
      <c r="G748" s="391"/>
      <c r="H748" s="391"/>
    </row>
    <row r="749" spans="3:8" s="127" customFormat="1" ht="12.75">
      <c r="C749" s="391"/>
      <c r="D749" s="391"/>
      <c r="E749" s="391"/>
      <c r="F749" s="391"/>
      <c r="G749" s="391"/>
      <c r="H749" s="391"/>
    </row>
    <row r="750" spans="3:8" s="127" customFormat="1" ht="12.75">
      <c r="C750" s="391"/>
      <c r="D750" s="391"/>
      <c r="E750" s="391"/>
      <c r="F750" s="391"/>
      <c r="G750" s="391"/>
      <c r="H750" s="391"/>
    </row>
    <row r="751" spans="3:8" s="127" customFormat="1" ht="12.75">
      <c r="C751" s="391"/>
      <c r="D751" s="391"/>
      <c r="E751" s="391"/>
      <c r="F751" s="391"/>
      <c r="G751" s="391"/>
      <c r="H751" s="391"/>
    </row>
    <row r="752" spans="3:8" s="127" customFormat="1" ht="12.75">
      <c r="C752" s="391"/>
      <c r="D752" s="391"/>
      <c r="E752" s="391"/>
      <c r="F752" s="391"/>
      <c r="G752" s="391"/>
      <c r="H752" s="391"/>
    </row>
    <row r="753" spans="3:8" s="127" customFormat="1" ht="12.75">
      <c r="C753" s="391"/>
      <c r="D753" s="391"/>
      <c r="E753" s="391"/>
      <c r="F753" s="391"/>
      <c r="G753" s="391"/>
      <c r="H753" s="391"/>
    </row>
    <row r="754" spans="3:8" s="127" customFormat="1" ht="12.75">
      <c r="C754" s="391"/>
      <c r="D754" s="391"/>
      <c r="E754" s="391"/>
      <c r="F754" s="391"/>
      <c r="G754" s="391"/>
      <c r="H754" s="391"/>
    </row>
    <row r="755" spans="3:8" s="127" customFormat="1" ht="12.75">
      <c r="C755" s="391"/>
      <c r="D755" s="391"/>
      <c r="E755" s="391"/>
      <c r="F755" s="391"/>
      <c r="G755" s="391"/>
      <c r="H755" s="391"/>
    </row>
    <row r="756" spans="3:8" s="127" customFormat="1" ht="12.75">
      <c r="C756" s="391"/>
      <c r="D756" s="391"/>
      <c r="E756" s="391"/>
      <c r="F756" s="391"/>
      <c r="G756" s="391"/>
      <c r="H756" s="391"/>
    </row>
    <row r="757" spans="3:8" s="127" customFormat="1" ht="12.75">
      <c r="C757" s="391"/>
      <c r="D757" s="391"/>
      <c r="E757" s="391"/>
      <c r="F757" s="391"/>
      <c r="G757" s="391"/>
      <c r="H757" s="391"/>
    </row>
    <row r="758" spans="3:8" s="127" customFormat="1" ht="12.75">
      <c r="C758" s="391"/>
      <c r="D758" s="391"/>
      <c r="E758" s="391"/>
      <c r="F758" s="391"/>
      <c r="G758" s="391"/>
      <c r="H758" s="391"/>
    </row>
    <row r="759" spans="3:8" s="127" customFormat="1" ht="12.75">
      <c r="C759" s="391"/>
      <c r="D759" s="391"/>
      <c r="E759" s="391"/>
      <c r="F759" s="391"/>
      <c r="G759" s="391"/>
      <c r="H759" s="391"/>
    </row>
    <row r="760" spans="3:8" s="127" customFormat="1" ht="12.75">
      <c r="C760" s="391"/>
      <c r="D760" s="391"/>
      <c r="E760" s="391"/>
      <c r="F760" s="391"/>
      <c r="G760" s="391"/>
      <c r="H760" s="391"/>
    </row>
    <row r="761" spans="3:8" s="127" customFormat="1" ht="12.75">
      <c r="C761" s="391"/>
      <c r="D761" s="391"/>
      <c r="E761" s="391"/>
      <c r="F761" s="391"/>
      <c r="G761" s="391"/>
      <c r="H761" s="391"/>
    </row>
    <row r="762" spans="3:8" s="127" customFormat="1" ht="12.75">
      <c r="C762" s="391"/>
      <c r="D762" s="391"/>
      <c r="E762" s="391"/>
      <c r="F762" s="391"/>
      <c r="G762" s="391"/>
      <c r="H762" s="391"/>
    </row>
    <row r="763" spans="3:8" s="127" customFormat="1" ht="12.75">
      <c r="C763" s="391"/>
      <c r="D763" s="391"/>
      <c r="E763" s="391"/>
      <c r="F763" s="391"/>
      <c r="G763" s="391"/>
      <c r="H763" s="391"/>
    </row>
    <row r="764" spans="3:8" s="127" customFormat="1" ht="12.75">
      <c r="C764" s="391"/>
      <c r="D764" s="391"/>
      <c r="E764" s="391"/>
      <c r="F764" s="391"/>
      <c r="G764" s="391"/>
      <c r="H764" s="391"/>
    </row>
    <row r="765" spans="3:8" s="127" customFormat="1" ht="12.75">
      <c r="C765" s="391"/>
      <c r="D765" s="391"/>
      <c r="E765" s="391"/>
      <c r="F765" s="391"/>
      <c r="G765" s="391"/>
      <c r="H765" s="391"/>
    </row>
    <row r="766" spans="3:8" s="127" customFormat="1" ht="12.75">
      <c r="C766" s="391"/>
      <c r="D766" s="391"/>
      <c r="E766" s="391"/>
      <c r="F766" s="391"/>
      <c r="G766" s="391"/>
      <c r="H766" s="391"/>
    </row>
    <row r="767" spans="3:8" s="127" customFormat="1" ht="12.75">
      <c r="C767" s="391"/>
      <c r="D767" s="391"/>
      <c r="E767" s="391"/>
      <c r="F767" s="391"/>
      <c r="G767" s="391"/>
      <c r="H767" s="391"/>
    </row>
    <row r="768" spans="3:8" s="127" customFormat="1" ht="12.75">
      <c r="C768" s="391"/>
      <c r="D768" s="391"/>
      <c r="E768" s="391"/>
      <c r="F768" s="391"/>
      <c r="G768" s="391"/>
      <c r="H768" s="391"/>
    </row>
    <row r="769" spans="3:8" s="127" customFormat="1" ht="12.75">
      <c r="C769" s="391"/>
      <c r="D769" s="391"/>
      <c r="E769" s="391"/>
      <c r="F769" s="391"/>
      <c r="G769" s="391"/>
      <c r="H769" s="391"/>
    </row>
    <row r="770" spans="3:8" s="127" customFormat="1" ht="12.75">
      <c r="C770" s="391"/>
      <c r="D770" s="391"/>
      <c r="E770" s="391"/>
      <c r="F770" s="391"/>
      <c r="G770" s="391"/>
      <c r="H770" s="391"/>
    </row>
    <row r="771" spans="3:8" s="127" customFormat="1" ht="12.75">
      <c r="C771" s="391"/>
      <c r="D771" s="391"/>
      <c r="E771" s="391"/>
      <c r="F771" s="391"/>
      <c r="G771" s="391"/>
      <c r="H771" s="391"/>
    </row>
    <row r="772" spans="3:8" s="127" customFormat="1" ht="12.75">
      <c r="C772" s="391"/>
      <c r="D772" s="391"/>
      <c r="E772" s="391"/>
      <c r="F772" s="391"/>
      <c r="G772" s="391"/>
      <c r="H772" s="391"/>
    </row>
    <row r="773" spans="3:8" s="127" customFormat="1" ht="12.75">
      <c r="C773" s="391"/>
      <c r="D773" s="391"/>
      <c r="E773" s="391"/>
      <c r="F773" s="391"/>
      <c r="G773" s="391"/>
      <c r="H773" s="391"/>
    </row>
    <row r="774" spans="3:8" s="127" customFormat="1" ht="12.75">
      <c r="C774" s="391"/>
      <c r="D774" s="391"/>
      <c r="E774" s="391"/>
      <c r="F774" s="391"/>
      <c r="G774" s="391"/>
      <c r="H774" s="391"/>
    </row>
    <row r="775" spans="3:8" s="127" customFormat="1" ht="12.75">
      <c r="C775" s="391"/>
      <c r="D775" s="391"/>
      <c r="E775" s="391"/>
      <c r="F775" s="391"/>
      <c r="G775" s="391"/>
      <c r="H775" s="391"/>
    </row>
    <row r="776" spans="3:8" s="127" customFormat="1" ht="12.75">
      <c r="C776" s="391"/>
      <c r="D776" s="391"/>
      <c r="E776" s="391"/>
      <c r="F776" s="391"/>
      <c r="G776" s="391"/>
      <c r="H776" s="391"/>
    </row>
    <row r="777" spans="3:8" s="127" customFormat="1" ht="12.75">
      <c r="C777" s="391"/>
      <c r="D777" s="391"/>
      <c r="E777" s="391"/>
      <c r="F777" s="391"/>
      <c r="G777" s="391"/>
      <c r="H777" s="391"/>
    </row>
    <row r="778" spans="3:8" s="127" customFormat="1" ht="12.75">
      <c r="C778" s="391"/>
      <c r="D778" s="391"/>
      <c r="E778" s="391"/>
      <c r="F778" s="391"/>
      <c r="G778" s="391"/>
      <c r="H778" s="391"/>
    </row>
    <row r="779" spans="3:8" s="127" customFormat="1" ht="12.75">
      <c r="C779" s="391"/>
      <c r="D779" s="391"/>
      <c r="E779" s="391"/>
      <c r="F779" s="391"/>
      <c r="G779" s="391"/>
      <c r="H779" s="391"/>
    </row>
    <row r="780" spans="3:8" s="127" customFormat="1" ht="12.75">
      <c r="C780" s="391"/>
      <c r="D780" s="391"/>
      <c r="E780" s="391"/>
      <c r="F780" s="391"/>
      <c r="G780" s="391"/>
      <c r="H780" s="391"/>
    </row>
    <row r="781" spans="3:8" s="127" customFormat="1" ht="12.75">
      <c r="C781" s="391"/>
      <c r="D781" s="391"/>
      <c r="E781" s="391"/>
      <c r="F781" s="391"/>
      <c r="G781" s="391"/>
      <c r="H781" s="391"/>
    </row>
    <row r="782" spans="3:8" s="127" customFormat="1" ht="12.75">
      <c r="C782" s="391"/>
      <c r="D782" s="391"/>
      <c r="E782" s="391"/>
      <c r="F782" s="391"/>
      <c r="G782" s="391"/>
      <c r="H782" s="391"/>
    </row>
    <row r="783" spans="3:8" s="127" customFormat="1" ht="12.75">
      <c r="C783" s="391"/>
      <c r="D783" s="391"/>
      <c r="E783" s="391"/>
      <c r="F783" s="391"/>
      <c r="G783" s="391"/>
      <c r="H783" s="391"/>
    </row>
    <row r="784" spans="3:8" s="127" customFormat="1" ht="12.75">
      <c r="C784" s="391"/>
      <c r="D784" s="391"/>
      <c r="E784" s="391"/>
      <c r="F784" s="391"/>
      <c r="G784" s="391"/>
      <c r="H784" s="391"/>
    </row>
    <row r="785" spans="3:8" s="127" customFormat="1" ht="12.75">
      <c r="C785" s="391"/>
      <c r="D785" s="391"/>
      <c r="E785" s="391"/>
      <c r="F785" s="391"/>
      <c r="G785" s="391"/>
      <c r="H785" s="391"/>
    </row>
    <row r="786" spans="3:8" s="127" customFormat="1" ht="12.75">
      <c r="C786" s="391"/>
      <c r="D786" s="391"/>
      <c r="E786" s="391"/>
      <c r="F786" s="391"/>
      <c r="G786" s="391"/>
      <c r="H786" s="391"/>
    </row>
    <row r="787" spans="3:8" s="127" customFormat="1" ht="12.75">
      <c r="C787" s="391"/>
      <c r="D787" s="391"/>
      <c r="E787" s="391"/>
      <c r="F787" s="391"/>
      <c r="G787" s="391"/>
      <c r="H787" s="391"/>
    </row>
    <row r="788" spans="3:8" s="127" customFormat="1" ht="12.75">
      <c r="C788" s="391"/>
      <c r="D788" s="391"/>
      <c r="E788" s="391"/>
      <c r="F788" s="391"/>
      <c r="G788" s="391"/>
      <c r="H788" s="391"/>
    </row>
    <row r="789" spans="3:8" s="127" customFormat="1" ht="12.75">
      <c r="C789" s="391"/>
      <c r="D789" s="391"/>
      <c r="E789" s="391"/>
      <c r="F789" s="391"/>
      <c r="G789" s="391"/>
      <c r="H789" s="391"/>
    </row>
    <row r="790" spans="3:8" s="127" customFormat="1" ht="12.75">
      <c r="C790" s="391"/>
      <c r="D790" s="391"/>
      <c r="E790" s="391"/>
      <c r="F790" s="391"/>
      <c r="G790" s="391"/>
      <c r="H790" s="391"/>
    </row>
    <row r="791" spans="3:8" s="127" customFormat="1" ht="12.75">
      <c r="C791" s="391"/>
      <c r="D791" s="391"/>
      <c r="E791" s="391"/>
      <c r="F791" s="391"/>
      <c r="G791" s="391"/>
      <c r="H791" s="391"/>
    </row>
    <row r="792" spans="3:8" s="127" customFormat="1" ht="12.75">
      <c r="C792" s="391"/>
      <c r="D792" s="391"/>
      <c r="E792" s="391"/>
      <c r="F792" s="391"/>
      <c r="G792" s="391"/>
      <c r="H792" s="391"/>
    </row>
    <row r="793" spans="3:8" s="127" customFormat="1" ht="12.75">
      <c r="C793" s="391"/>
      <c r="D793" s="391"/>
      <c r="E793" s="391"/>
      <c r="F793" s="391"/>
      <c r="G793" s="391"/>
      <c r="H793" s="391"/>
    </row>
    <row r="794" spans="3:8" s="127" customFormat="1" ht="12.75">
      <c r="C794" s="391"/>
      <c r="D794" s="391"/>
      <c r="E794" s="391"/>
      <c r="F794" s="391"/>
      <c r="G794" s="391"/>
      <c r="H794" s="391"/>
    </row>
    <row r="795" spans="3:8" s="127" customFormat="1" ht="12.75">
      <c r="C795" s="391"/>
      <c r="D795" s="391"/>
      <c r="E795" s="391"/>
      <c r="F795" s="391"/>
      <c r="G795" s="391"/>
      <c r="H795" s="391"/>
    </row>
    <row r="796" spans="3:8" s="127" customFormat="1" ht="12.75">
      <c r="C796" s="391"/>
      <c r="D796" s="391"/>
      <c r="E796" s="391"/>
      <c r="F796" s="391"/>
      <c r="G796" s="391"/>
      <c r="H796" s="391"/>
    </row>
    <row r="797" spans="3:8" s="127" customFormat="1" ht="12.75">
      <c r="C797" s="391"/>
      <c r="D797" s="391"/>
      <c r="E797" s="391"/>
      <c r="F797" s="391"/>
      <c r="G797" s="391"/>
      <c r="H797" s="391"/>
    </row>
    <row r="798" spans="3:8" s="127" customFormat="1" ht="12.75">
      <c r="C798" s="391"/>
      <c r="D798" s="391"/>
      <c r="E798" s="391"/>
      <c r="F798" s="391"/>
      <c r="G798" s="391"/>
      <c r="H798" s="391"/>
    </row>
    <row r="799" spans="3:8" s="127" customFormat="1" ht="12.75">
      <c r="C799" s="391"/>
      <c r="D799" s="391"/>
      <c r="E799" s="391"/>
      <c r="F799" s="391"/>
      <c r="G799" s="391"/>
      <c r="H799" s="391"/>
    </row>
    <row r="800" spans="3:8" s="127" customFormat="1" ht="12.75">
      <c r="C800" s="391"/>
      <c r="D800" s="391"/>
      <c r="E800" s="391"/>
      <c r="F800" s="391"/>
      <c r="G800" s="391"/>
      <c r="H800" s="391"/>
    </row>
    <row r="801" spans="3:8" s="127" customFormat="1" ht="12.75">
      <c r="C801" s="391"/>
      <c r="D801" s="391"/>
      <c r="E801" s="391"/>
      <c r="F801" s="391"/>
      <c r="G801" s="391"/>
      <c r="H801" s="391"/>
    </row>
    <row r="802" spans="3:8" s="127" customFormat="1" ht="12.75">
      <c r="C802" s="391"/>
      <c r="D802" s="391"/>
      <c r="E802" s="391"/>
      <c r="F802" s="391"/>
      <c r="G802" s="391"/>
      <c r="H802" s="391"/>
    </row>
    <row r="803" spans="3:8" s="127" customFormat="1" ht="12.75">
      <c r="C803" s="391"/>
      <c r="D803" s="391"/>
      <c r="E803" s="391"/>
      <c r="F803" s="391"/>
      <c r="G803" s="391"/>
      <c r="H803" s="391"/>
    </row>
    <row r="804" spans="3:8" s="127" customFormat="1" ht="12.75">
      <c r="C804" s="391"/>
      <c r="D804" s="391"/>
      <c r="E804" s="391"/>
      <c r="F804" s="391"/>
      <c r="G804" s="391"/>
      <c r="H804" s="391"/>
    </row>
    <row r="805" spans="3:8" s="127" customFormat="1" ht="12.75">
      <c r="C805" s="391"/>
      <c r="D805" s="391"/>
      <c r="E805" s="391"/>
      <c r="F805" s="391"/>
      <c r="G805" s="391"/>
      <c r="H805" s="391"/>
    </row>
    <row r="806" spans="3:8" s="127" customFormat="1" ht="12.75">
      <c r="C806" s="391"/>
      <c r="D806" s="391"/>
      <c r="E806" s="391"/>
      <c r="F806" s="391"/>
      <c r="G806" s="391"/>
      <c r="H806" s="391"/>
    </row>
    <row r="807" spans="3:8" s="127" customFormat="1" ht="12.75">
      <c r="C807" s="391"/>
      <c r="D807" s="391"/>
      <c r="E807" s="391"/>
      <c r="F807" s="391"/>
      <c r="G807" s="391"/>
      <c r="H807" s="391"/>
    </row>
    <row r="808" spans="3:8" s="127" customFormat="1" ht="12.75">
      <c r="C808" s="391"/>
      <c r="D808" s="391"/>
      <c r="E808" s="391"/>
      <c r="F808" s="391"/>
      <c r="G808" s="391"/>
      <c r="H808" s="391"/>
    </row>
    <row r="809" spans="3:8" s="127" customFormat="1" ht="12.75">
      <c r="C809" s="391"/>
      <c r="D809" s="391"/>
      <c r="E809" s="391"/>
      <c r="F809" s="391"/>
      <c r="G809" s="391"/>
      <c r="H809" s="391"/>
    </row>
    <row r="810" spans="3:8" s="127" customFormat="1" ht="12.75">
      <c r="C810" s="391"/>
      <c r="D810" s="391"/>
      <c r="E810" s="391"/>
      <c r="F810" s="391"/>
      <c r="G810" s="391"/>
      <c r="H810" s="391"/>
    </row>
    <row r="811" spans="3:8" s="127" customFormat="1" ht="12.75">
      <c r="C811" s="391"/>
      <c r="D811" s="391"/>
      <c r="E811" s="391"/>
      <c r="F811" s="391"/>
      <c r="G811" s="391"/>
      <c r="H811" s="391"/>
    </row>
    <row r="812" spans="3:8" s="127" customFormat="1" ht="12.75">
      <c r="C812" s="391"/>
      <c r="D812" s="391"/>
      <c r="E812" s="391"/>
      <c r="F812" s="391"/>
      <c r="G812" s="391"/>
      <c r="H812" s="391"/>
    </row>
    <row r="813" spans="3:8" s="127" customFormat="1" ht="12.75">
      <c r="C813" s="391"/>
      <c r="D813" s="391"/>
      <c r="E813" s="391"/>
      <c r="F813" s="391"/>
      <c r="G813" s="391"/>
      <c r="H813" s="391"/>
    </row>
    <row r="814" spans="3:8" s="127" customFormat="1" ht="12.75">
      <c r="C814" s="391"/>
      <c r="D814" s="391"/>
      <c r="E814" s="391"/>
      <c r="F814" s="391"/>
      <c r="G814" s="391"/>
      <c r="H814" s="391"/>
    </row>
    <row r="815" spans="3:8" s="127" customFormat="1" ht="12.75">
      <c r="C815" s="391"/>
      <c r="D815" s="391"/>
      <c r="E815" s="391"/>
      <c r="F815" s="391"/>
      <c r="G815" s="391"/>
      <c r="H815" s="391"/>
    </row>
    <row r="816" spans="3:8" s="127" customFormat="1" ht="12.75">
      <c r="C816" s="391"/>
      <c r="D816" s="391"/>
      <c r="E816" s="391"/>
      <c r="F816" s="391"/>
      <c r="G816" s="391"/>
      <c r="H816" s="391"/>
    </row>
    <row r="817" spans="3:8" s="127" customFormat="1" ht="12.75">
      <c r="C817" s="391"/>
      <c r="D817" s="391"/>
      <c r="E817" s="391"/>
      <c r="F817" s="391"/>
      <c r="G817" s="391"/>
      <c r="H817" s="391"/>
    </row>
    <row r="818" spans="3:8" s="127" customFormat="1" ht="12.75">
      <c r="C818" s="391"/>
      <c r="D818" s="391"/>
      <c r="E818" s="391"/>
      <c r="F818" s="391"/>
      <c r="G818" s="391"/>
      <c r="H818" s="391"/>
    </row>
    <row r="819" spans="3:8" s="127" customFormat="1" ht="12.75">
      <c r="C819" s="391"/>
      <c r="D819" s="391"/>
      <c r="E819" s="391"/>
      <c r="F819" s="391"/>
      <c r="G819" s="391"/>
      <c r="H819" s="391"/>
    </row>
    <row r="820" spans="3:8" s="127" customFormat="1" ht="12.75">
      <c r="C820" s="391"/>
      <c r="D820" s="391"/>
      <c r="E820" s="391"/>
      <c r="F820" s="391"/>
      <c r="G820" s="391"/>
      <c r="H820" s="391"/>
    </row>
    <row r="821" spans="3:8" s="127" customFormat="1" ht="12.75">
      <c r="C821" s="391"/>
      <c r="D821" s="391"/>
      <c r="E821" s="391"/>
      <c r="F821" s="391"/>
      <c r="G821" s="391"/>
      <c r="H821" s="391"/>
    </row>
    <row r="822" spans="3:8" s="127" customFormat="1" ht="12.75">
      <c r="C822" s="391"/>
      <c r="D822" s="391"/>
      <c r="E822" s="391"/>
      <c r="F822" s="391"/>
      <c r="G822" s="391"/>
      <c r="H822" s="391"/>
    </row>
    <row r="823" spans="3:8" s="127" customFormat="1" ht="12.75">
      <c r="C823" s="391"/>
      <c r="D823" s="391"/>
      <c r="E823" s="391"/>
      <c r="F823" s="391"/>
      <c r="G823" s="391"/>
      <c r="H823" s="391"/>
    </row>
    <row r="824" spans="3:8" s="127" customFormat="1" ht="12.75">
      <c r="C824" s="391"/>
      <c r="D824" s="391"/>
      <c r="E824" s="391"/>
      <c r="F824" s="391"/>
      <c r="G824" s="391"/>
      <c r="H824" s="391"/>
    </row>
    <row r="825" spans="3:8" s="127" customFormat="1" ht="12.75">
      <c r="C825" s="391"/>
      <c r="D825" s="391"/>
      <c r="E825" s="391"/>
      <c r="F825" s="391"/>
      <c r="G825" s="391"/>
      <c r="H825" s="391"/>
    </row>
    <row r="826" spans="3:8" s="127" customFormat="1" ht="12.75">
      <c r="C826" s="391"/>
      <c r="D826" s="391"/>
      <c r="E826" s="391"/>
      <c r="F826" s="391"/>
      <c r="G826" s="391"/>
      <c r="H826" s="391"/>
    </row>
    <row r="827" spans="3:8" s="127" customFormat="1" ht="12.75">
      <c r="C827" s="391"/>
      <c r="D827" s="391"/>
      <c r="E827" s="391"/>
      <c r="F827" s="391"/>
      <c r="G827" s="391"/>
      <c r="H827" s="391"/>
    </row>
    <row r="828" spans="3:8" s="127" customFormat="1" ht="12.75">
      <c r="C828" s="391"/>
      <c r="D828" s="391"/>
      <c r="E828" s="391"/>
      <c r="F828" s="391"/>
      <c r="G828" s="391"/>
      <c r="H828" s="391"/>
    </row>
    <row r="829" spans="3:8" s="127" customFormat="1" ht="12.75">
      <c r="C829" s="391"/>
      <c r="D829" s="391"/>
      <c r="E829" s="391"/>
      <c r="F829" s="391"/>
      <c r="G829" s="391"/>
      <c r="H829" s="391"/>
    </row>
    <row r="830" spans="3:8" s="127" customFormat="1" ht="12.75">
      <c r="C830" s="391"/>
      <c r="D830" s="391"/>
      <c r="E830" s="391"/>
      <c r="F830" s="391"/>
      <c r="G830" s="391"/>
      <c r="H830" s="391"/>
    </row>
    <row r="831" spans="3:8" s="127" customFormat="1" ht="12.75">
      <c r="C831" s="391"/>
      <c r="D831" s="391"/>
      <c r="E831" s="391"/>
      <c r="F831" s="391"/>
      <c r="G831" s="391"/>
      <c r="H831" s="391"/>
    </row>
    <row r="832" spans="3:8" s="127" customFormat="1" ht="12.75">
      <c r="C832" s="391"/>
      <c r="D832" s="391"/>
      <c r="E832" s="391"/>
      <c r="F832" s="391"/>
      <c r="G832" s="391"/>
      <c r="H832" s="391"/>
    </row>
    <row r="833" spans="3:8" s="127" customFormat="1" ht="12.75">
      <c r="C833" s="391"/>
      <c r="D833" s="391"/>
      <c r="E833" s="391"/>
      <c r="F833" s="391"/>
      <c r="G833" s="391"/>
      <c r="H833" s="391"/>
    </row>
    <row r="834" spans="3:8" s="127" customFormat="1" ht="12.75">
      <c r="C834" s="391"/>
      <c r="D834" s="391"/>
      <c r="E834" s="391"/>
      <c r="F834" s="391"/>
      <c r="G834" s="391"/>
      <c r="H834" s="391"/>
    </row>
    <row r="835" spans="3:8" s="127" customFormat="1" ht="12.75">
      <c r="C835" s="391"/>
      <c r="D835" s="391"/>
      <c r="E835" s="391"/>
      <c r="F835" s="391"/>
      <c r="G835" s="391"/>
      <c r="H835" s="391"/>
    </row>
    <row r="836" spans="3:8" s="127" customFormat="1" ht="12.75">
      <c r="C836" s="391"/>
      <c r="D836" s="391"/>
      <c r="E836" s="391"/>
      <c r="F836" s="391"/>
      <c r="G836" s="391"/>
      <c r="H836" s="391"/>
    </row>
    <row r="837" spans="3:8" s="127" customFormat="1" ht="12.75">
      <c r="C837" s="391"/>
      <c r="D837" s="391"/>
      <c r="E837" s="391"/>
      <c r="F837" s="391"/>
      <c r="G837" s="391"/>
      <c r="H837" s="391"/>
    </row>
    <row r="838" spans="3:8" s="127" customFormat="1" ht="12.75">
      <c r="C838" s="391"/>
      <c r="D838" s="391"/>
      <c r="E838" s="391"/>
      <c r="F838" s="391"/>
      <c r="G838" s="391"/>
      <c r="H838" s="391"/>
    </row>
    <row r="839" spans="3:8" s="127" customFormat="1" ht="12.75">
      <c r="C839" s="391"/>
      <c r="D839" s="391"/>
      <c r="E839" s="391"/>
      <c r="F839" s="391"/>
      <c r="G839" s="391"/>
      <c r="H839" s="391"/>
    </row>
    <row r="840" spans="3:8" s="127" customFormat="1" ht="12.75">
      <c r="C840" s="391"/>
      <c r="D840" s="391"/>
      <c r="E840" s="391"/>
      <c r="F840" s="391"/>
      <c r="G840" s="391"/>
      <c r="H840" s="391"/>
    </row>
    <row r="841" spans="3:8" s="127" customFormat="1" ht="12.75">
      <c r="C841" s="391"/>
      <c r="D841" s="391"/>
      <c r="E841" s="391"/>
      <c r="F841" s="391"/>
      <c r="G841" s="391"/>
      <c r="H841" s="391"/>
    </row>
    <row r="842" spans="3:8" s="127" customFormat="1" ht="12.75">
      <c r="C842" s="391"/>
      <c r="D842" s="391"/>
      <c r="E842" s="391"/>
      <c r="F842" s="391"/>
      <c r="G842" s="391"/>
      <c r="H842" s="391"/>
    </row>
    <row r="843" spans="3:8" s="127" customFormat="1" ht="12.75">
      <c r="C843" s="391"/>
      <c r="D843" s="391"/>
      <c r="E843" s="391"/>
      <c r="F843" s="391"/>
      <c r="G843" s="391"/>
      <c r="H843" s="391"/>
    </row>
    <row r="844" spans="3:8" s="127" customFormat="1" ht="12.75">
      <c r="C844" s="391"/>
      <c r="D844" s="391"/>
      <c r="E844" s="391"/>
      <c r="F844" s="391"/>
      <c r="G844" s="391"/>
      <c r="H844" s="391"/>
    </row>
    <row r="845" spans="3:8" s="127" customFormat="1" ht="12.75">
      <c r="C845" s="391"/>
      <c r="D845" s="391"/>
      <c r="E845" s="391"/>
      <c r="F845" s="391"/>
      <c r="G845" s="391"/>
      <c r="H845" s="391"/>
    </row>
    <row r="846" spans="3:8" s="127" customFormat="1" ht="12.75">
      <c r="C846" s="391"/>
      <c r="D846" s="391"/>
      <c r="E846" s="391"/>
      <c r="F846" s="391"/>
      <c r="G846" s="391"/>
      <c r="H846" s="391"/>
    </row>
    <row r="847" spans="3:8" s="127" customFormat="1" ht="12.75">
      <c r="C847" s="391"/>
      <c r="D847" s="391"/>
      <c r="E847" s="391"/>
      <c r="F847" s="391"/>
      <c r="G847" s="391"/>
      <c r="H847" s="391"/>
    </row>
    <row r="848" spans="3:8" s="127" customFormat="1" ht="12.75">
      <c r="C848" s="391"/>
      <c r="D848" s="391"/>
      <c r="E848" s="391"/>
      <c r="F848" s="391"/>
      <c r="G848" s="391"/>
      <c r="H848" s="391"/>
    </row>
    <row r="849" spans="3:8" s="127" customFormat="1" ht="12.75">
      <c r="C849" s="391"/>
      <c r="D849" s="391"/>
      <c r="E849" s="391"/>
      <c r="F849" s="391"/>
      <c r="G849" s="391"/>
      <c r="H849" s="391"/>
    </row>
    <row r="850" spans="3:8" s="127" customFormat="1" ht="12.75">
      <c r="C850" s="391"/>
      <c r="D850" s="391"/>
      <c r="E850" s="391"/>
      <c r="F850" s="391"/>
      <c r="G850" s="391"/>
      <c r="H850" s="391"/>
    </row>
    <row r="851" spans="3:8" s="127" customFormat="1" ht="12.75">
      <c r="C851" s="391"/>
      <c r="D851" s="391"/>
      <c r="E851" s="391"/>
      <c r="F851" s="391"/>
      <c r="G851" s="391"/>
      <c r="H851" s="391"/>
    </row>
    <row r="852" spans="3:8" s="127" customFormat="1" ht="12.75">
      <c r="C852" s="391"/>
      <c r="D852" s="391"/>
      <c r="E852" s="391"/>
      <c r="F852" s="391"/>
      <c r="G852" s="391"/>
      <c r="H852" s="391"/>
    </row>
    <row r="853" spans="3:8" s="127" customFormat="1" ht="12.75">
      <c r="C853" s="391"/>
      <c r="D853" s="391"/>
      <c r="E853" s="391"/>
      <c r="F853" s="391"/>
      <c r="G853" s="391"/>
      <c r="H853" s="391"/>
    </row>
    <row r="854" spans="3:8" s="127" customFormat="1" ht="12.75">
      <c r="C854" s="391"/>
      <c r="D854" s="391"/>
      <c r="E854" s="391"/>
      <c r="F854" s="391"/>
      <c r="G854" s="391"/>
      <c r="H854" s="391"/>
    </row>
    <row r="855" spans="3:8" s="127" customFormat="1" ht="12.75">
      <c r="C855" s="391"/>
      <c r="D855" s="391"/>
      <c r="E855" s="391"/>
      <c r="F855" s="391"/>
      <c r="G855" s="391"/>
      <c r="H855" s="391"/>
    </row>
    <row r="856" spans="3:8" s="127" customFormat="1" ht="12.75">
      <c r="C856" s="391"/>
      <c r="D856" s="391"/>
      <c r="E856" s="391"/>
      <c r="F856" s="391"/>
      <c r="G856" s="391"/>
      <c r="H856" s="391"/>
    </row>
    <row r="857" spans="3:8" s="127" customFormat="1" ht="12.75">
      <c r="C857" s="391"/>
      <c r="D857" s="391"/>
      <c r="E857" s="391"/>
      <c r="F857" s="391"/>
      <c r="G857" s="391"/>
      <c r="H857" s="391"/>
    </row>
    <row r="858" spans="3:8" s="127" customFormat="1" ht="12.75">
      <c r="C858" s="391"/>
      <c r="D858" s="391"/>
      <c r="E858" s="391"/>
      <c r="F858" s="391"/>
      <c r="G858" s="391"/>
      <c r="H858" s="391"/>
    </row>
    <row r="859" spans="3:8" s="127" customFormat="1" ht="12.75">
      <c r="C859" s="391"/>
      <c r="D859" s="391"/>
      <c r="E859" s="391"/>
      <c r="F859" s="391"/>
      <c r="G859" s="391"/>
      <c r="H859" s="391"/>
    </row>
    <row r="860" spans="3:8" s="127" customFormat="1" ht="12.75">
      <c r="C860" s="391"/>
      <c r="D860" s="391"/>
      <c r="E860" s="391"/>
      <c r="F860" s="391"/>
      <c r="G860" s="391"/>
      <c r="H860" s="391"/>
    </row>
    <row r="861" spans="3:8" s="127" customFormat="1" ht="12.75">
      <c r="C861" s="391"/>
      <c r="D861" s="391"/>
      <c r="E861" s="391"/>
      <c r="F861" s="391"/>
      <c r="G861" s="391"/>
      <c r="H861" s="391"/>
    </row>
    <row r="862" spans="3:8" s="127" customFormat="1" ht="12.75">
      <c r="C862" s="391"/>
      <c r="D862" s="391"/>
      <c r="E862" s="391"/>
      <c r="F862" s="391"/>
      <c r="G862" s="391"/>
      <c r="H862" s="391"/>
    </row>
    <row r="863" spans="3:8" s="127" customFormat="1" ht="12.75">
      <c r="C863" s="391"/>
      <c r="D863" s="391"/>
      <c r="E863" s="391"/>
      <c r="F863" s="391"/>
      <c r="G863" s="391"/>
      <c r="H863" s="391"/>
    </row>
    <row r="864" spans="3:8" s="127" customFormat="1" ht="12.75">
      <c r="C864" s="391"/>
      <c r="D864" s="391"/>
      <c r="E864" s="391"/>
      <c r="F864" s="391"/>
      <c r="G864" s="391"/>
      <c r="H864" s="391"/>
    </row>
    <row r="865" spans="3:8" s="127" customFormat="1" ht="12.75">
      <c r="C865" s="391"/>
      <c r="D865" s="391"/>
      <c r="E865" s="391"/>
      <c r="F865" s="391"/>
      <c r="G865" s="391"/>
      <c r="H865" s="391"/>
    </row>
    <row r="866" spans="3:8" s="127" customFormat="1" ht="12.75">
      <c r="C866" s="391"/>
      <c r="D866" s="391"/>
      <c r="E866" s="391"/>
      <c r="F866" s="391"/>
      <c r="G866" s="391"/>
      <c r="H866" s="391"/>
    </row>
    <row r="867" spans="3:8" s="127" customFormat="1" ht="12.75">
      <c r="C867" s="391"/>
      <c r="D867" s="391"/>
      <c r="E867" s="391"/>
      <c r="F867" s="391"/>
      <c r="G867" s="391"/>
      <c r="H867" s="391"/>
    </row>
    <row r="868" spans="3:8" s="127" customFormat="1" ht="12.75">
      <c r="C868" s="391"/>
      <c r="D868" s="391"/>
      <c r="E868" s="391"/>
      <c r="F868" s="391"/>
      <c r="G868" s="391"/>
      <c r="H868" s="391"/>
    </row>
    <row r="869" spans="3:8" s="127" customFormat="1" ht="12.75">
      <c r="C869" s="391"/>
      <c r="D869" s="391"/>
      <c r="E869" s="391"/>
      <c r="F869" s="391"/>
      <c r="G869" s="391"/>
      <c r="H869" s="391"/>
    </row>
    <row r="870" spans="3:8" s="127" customFormat="1" ht="12.75">
      <c r="C870" s="391"/>
      <c r="D870" s="391"/>
      <c r="E870" s="391"/>
      <c r="F870" s="391"/>
      <c r="G870" s="391"/>
      <c r="H870" s="391"/>
    </row>
    <row r="871" spans="3:8" s="127" customFormat="1" ht="12.75">
      <c r="C871" s="391"/>
      <c r="D871" s="391"/>
      <c r="E871" s="391"/>
      <c r="F871" s="391"/>
      <c r="G871" s="391"/>
      <c r="H871" s="391"/>
    </row>
    <row r="872" spans="3:8" s="127" customFormat="1" ht="12.75">
      <c r="C872" s="391"/>
      <c r="D872" s="391"/>
      <c r="E872" s="391"/>
      <c r="F872" s="391"/>
      <c r="G872" s="391"/>
      <c r="H872" s="391"/>
    </row>
    <row r="873" spans="3:8" s="127" customFormat="1" ht="12.75">
      <c r="C873" s="391"/>
      <c r="D873" s="391"/>
      <c r="E873" s="391"/>
      <c r="F873" s="391"/>
      <c r="G873" s="391"/>
      <c r="H873" s="391"/>
    </row>
    <row r="874" spans="3:8" s="127" customFormat="1" ht="12.75">
      <c r="C874" s="391"/>
      <c r="D874" s="391"/>
      <c r="E874" s="391"/>
      <c r="F874" s="391"/>
      <c r="G874" s="391"/>
      <c r="H874" s="391"/>
    </row>
    <row r="875" spans="3:8" s="127" customFormat="1" ht="12.75">
      <c r="C875" s="391"/>
      <c r="D875" s="391"/>
      <c r="E875" s="391"/>
      <c r="F875" s="391"/>
      <c r="G875" s="391"/>
      <c r="H875" s="391"/>
    </row>
    <row r="876" spans="3:8" s="127" customFormat="1" ht="12.75">
      <c r="C876" s="391"/>
      <c r="D876" s="391"/>
      <c r="E876" s="391"/>
      <c r="F876" s="391"/>
      <c r="G876" s="391"/>
      <c r="H876" s="391"/>
    </row>
    <row r="877" spans="3:8" s="127" customFormat="1" ht="12.75">
      <c r="C877" s="391"/>
      <c r="D877" s="391"/>
      <c r="E877" s="391"/>
      <c r="F877" s="391"/>
      <c r="G877" s="391"/>
      <c r="H877" s="391"/>
    </row>
    <row r="878" spans="3:8" s="127" customFormat="1" ht="12.75">
      <c r="C878" s="391"/>
      <c r="D878" s="391"/>
      <c r="E878" s="391"/>
      <c r="F878" s="391"/>
      <c r="G878" s="391"/>
      <c r="H878" s="391"/>
    </row>
    <row r="879" spans="3:8" s="127" customFormat="1" ht="12.75">
      <c r="C879" s="391"/>
      <c r="D879" s="391"/>
      <c r="E879" s="391"/>
      <c r="F879" s="391"/>
      <c r="G879" s="391"/>
      <c r="H879" s="391"/>
    </row>
    <row r="880" spans="3:8" s="127" customFormat="1" ht="12.75">
      <c r="C880" s="391"/>
      <c r="D880" s="391"/>
      <c r="E880" s="391"/>
      <c r="F880" s="391"/>
      <c r="G880" s="391"/>
      <c r="H880" s="391"/>
    </row>
    <row r="881" spans="3:8" s="127" customFormat="1" ht="12.75">
      <c r="C881" s="391"/>
      <c r="D881" s="391"/>
      <c r="E881" s="391"/>
      <c r="F881" s="391"/>
      <c r="G881" s="391"/>
      <c r="H881" s="391"/>
    </row>
    <row r="882" spans="3:8" s="127" customFormat="1" ht="12.75">
      <c r="C882" s="391"/>
      <c r="D882" s="391"/>
      <c r="E882" s="391"/>
      <c r="F882" s="391"/>
      <c r="G882" s="391"/>
      <c r="H882" s="391"/>
    </row>
    <row r="883" spans="3:8" s="127" customFormat="1" ht="12.75">
      <c r="C883" s="391"/>
      <c r="D883" s="391"/>
      <c r="E883" s="391"/>
      <c r="F883" s="391"/>
      <c r="G883" s="391"/>
      <c r="H883" s="391"/>
    </row>
    <row r="884" spans="3:8" s="127" customFormat="1" ht="12.75">
      <c r="C884" s="391"/>
      <c r="D884" s="391"/>
      <c r="E884" s="391"/>
      <c r="F884" s="391"/>
      <c r="G884" s="391"/>
      <c r="H884" s="391"/>
    </row>
    <row r="885" spans="3:8" s="127" customFormat="1" ht="12.75">
      <c r="C885" s="391"/>
      <c r="D885" s="391"/>
      <c r="E885" s="391"/>
      <c r="F885" s="391"/>
      <c r="G885" s="391"/>
      <c r="H885" s="391"/>
    </row>
    <row r="886" spans="3:8" s="127" customFormat="1" ht="12.75">
      <c r="C886" s="391"/>
      <c r="D886" s="391"/>
      <c r="E886" s="391"/>
      <c r="F886" s="391"/>
      <c r="G886" s="391"/>
      <c r="H886" s="391"/>
    </row>
    <row r="887" spans="3:8" s="127" customFormat="1" ht="12.75">
      <c r="C887" s="391"/>
      <c r="D887" s="391"/>
      <c r="E887" s="391"/>
      <c r="F887" s="391"/>
      <c r="G887" s="391"/>
      <c r="H887" s="391"/>
    </row>
    <row r="888" spans="3:8" s="127" customFormat="1" ht="12.75">
      <c r="C888" s="391"/>
      <c r="D888" s="391"/>
      <c r="E888" s="391"/>
      <c r="F888" s="391"/>
      <c r="G888" s="391"/>
      <c r="H888" s="391"/>
    </row>
    <row r="889" spans="3:8" s="127" customFormat="1" ht="12.75">
      <c r="C889" s="391"/>
      <c r="D889" s="391"/>
      <c r="E889" s="391"/>
      <c r="F889" s="391"/>
      <c r="G889" s="391"/>
      <c r="H889" s="391"/>
    </row>
    <row r="890" spans="3:8" s="127" customFormat="1" ht="12.75">
      <c r="C890" s="391"/>
      <c r="D890" s="391"/>
      <c r="E890" s="391"/>
      <c r="F890" s="391"/>
      <c r="G890" s="391"/>
      <c r="H890" s="391"/>
    </row>
    <row r="891" spans="3:8" s="127" customFormat="1" ht="12.75">
      <c r="C891" s="391"/>
      <c r="D891" s="391"/>
      <c r="E891" s="391"/>
      <c r="F891" s="391"/>
      <c r="G891" s="391"/>
      <c r="H891" s="391"/>
    </row>
    <row r="892" spans="3:8" s="127" customFormat="1" ht="12.75">
      <c r="C892" s="391"/>
      <c r="D892" s="391"/>
      <c r="E892" s="391"/>
      <c r="F892" s="391"/>
      <c r="G892" s="391"/>
      <c r="H892" s="391"/>
    </row>
    <row r="893" spans="3:8" s="127" customFormat="1" ht="12.75">
      <c r="C893" s="391"/>
      <c r="D893" s="391"/>
      <c r="E893" s="391"/>
      <c r="F893" s="391"/>
      <c r="G893" s="391"/>
      <c r="H893" s="391"/>
    </row>
    <row r="894" spans="3:8" s="127" customFormat="1" ht="12.75">
      <c r="C894" s="391"/>
      <c r="D894" s="391"/>
      <c r="E894" s="391"/>
      <c r="F894" s="391"/>
      <c r="G894" s="391"/>
      <c r="H894" s="391"/>
    </row>
    <row r="895" spans="3:8" s="127" customFormat="1" ht="12.75">
      <c r="C895" s="391"/>
      <c r="D895" s="391"/>
      <c r="E895" s="391"/>
      <c r="F895" s="391"/>
      <c r="G895" s="391"/>
      <c r="H895" s="391"/>
    </row>
    <row r="896" spans="3:8" s="127" customFormat="1" ht="12.75">
      <c r="C896" s="391"/>
      <c r="D896" s="391"/>
      <c r="E896" s="391"/>
      <c r="F896" s="391"/>
      <c r="G896" s="391"/>
      <c r="H896" s="391"/>
    </row>
    <row r="897" spans="3:8" s="127" customFormat="1" ht="12.75">
      <c r="C897" s="391"/>
      <c r="D897" s="391"/>
      <c r="E897" s="391"/>
      <c r="F897" s="391"/>
      <c r="G897" s="391"/>
      <c r="H897" s="391"/>
    </row>
    <row r="898" spans="3:8" s="127" customFormat="1" ht="12.75">
      <c r="C898" s="391"/>
      <c r="D898" s="391"/>
      <c r="E898" s="391"/>
      <c r="F898" s="391"/>
      <c r="G898" s="391"/>
      <c r="H898" s="391"/>
    </row>
    <row r="899" spans="3:8" s="127" customFormat="1" ht="12.75">
      <c r="C899" s="391"/>
      <c r="D899" s="391"/>
      <c r="E899" s="391"/>
      <c r="F899" s="391"/>
      <c r="G899" s="391"/>
      <c r="H899" s="391"/>
    </row>
    <row r="900" spans="3:8" s="127" customFormat="1" ht="12.75">
      <c r="C900" s="391"/>
      <c r="D900" s="391"/>
      <c r="E900" s="391"/>
      <c r="F900" s="391"/>
      <c r="G900" s="391"/>
      <c r="H900" s="391"/>
    </row>
    <row r="901" spans="3:8" s="127" customFormat="1" ht="12.75">
      <c r="C901" s="391"/>
      <c r="D901" s="391"/>
      <c r="E901" s="391"/>
      <c r="F901" s="391"/>
      <c r="G901" s="391"/>
      <c r="H901" s="391"/>
    </row>
    <row r="902" spans="3:8" s="127" customFormat="1" ht="12.75">
      <c r="C902" s="391"/>
      <c r="D902" s="391"/>
      <c r="E902" s="391"/>
      <c r="F902" s="391"/>
      <c r="G902" s="391"/>
      <c r="H902" s="391"/>
    </row>
    <row r="903" spans="3:8" s="127" customFormat="1" ht="12.75">
      <c r="C903" s="391"/>
      <c r="D903" s="391"/>
      <c r="E903" s="391"/>
      <c r="F903" s="391"/>
      <c r="G903" s="391"/>
      <c r="H903" s="391"/>
    </row>
    <row r="904" spans="3:8" s="127" customFormat="1" ht="12.75">
      <c r="C904" s="391"/>
      <c r="D904" s="391"/>
      <c r="E904" s="391"/>
      <c r="F904" s="391"/>
      <c r="G904" s="391"/>
      <c r="H904" s="391"/>
    </row>
    <row r="905" spans="3:8" s="127" customFormat="1" ht="12.75">
      <c r="C905" s="391"/>
      <c r="D905" s="391"/>
      <c r="E905" s="391"/>
      <c r="F905" s="391"/>
      <c r="G905" s="391"/>
      <c r="H905" s="391"/>
    </row>
    <row r="906" spans="3:8" s="127" customFormat="1" ht="12.75">
      <c r="C906" s="391"/>
      <c r="D906" s="391"/>
      <c r="E906" s="391"/>
      <c r="F906" s="391"/>
      <c r="G906" s="391"/>
      <c r="H906" s="391"/>
    </row>
    <row r="907" spans="3:8" s="127" customFormat="1" ht="12.75">
      <c r="C907" s="391"/>
      <c r="D907" s="391"/>
      <c r="E907" s="391"/>
      <c r="F907" s="391"/>
      <c r="G907" s="391"/>
      <c r="H907" s="391"/>
    </row>
    <row r="908" spans="3:8" s="127" customFormat="1" ht="12.75">
      <c r="C908" s="391"/>
      <c r="D908" s="391"/>
      <c r="E908" s="391"/>
      <c r="F908" s="391"/>
      <c r="G908" s="391"/>
      <c r="H908" s="391"/>
    </row>
    <row r="909" spans="3:8" s="127" customFormat="1" ht="12.75">
      <c r="C909" s="391"/>
      <c r="D909" s="391"/>
      <c r="E909" s="391"/>
      <c r="F909" s="391"/>
      <c r="G909" s="391"/>
      <c r="H909" s="391"/>
    </row>
    <row r="910" spans="3:8" s="127" customFormat="1" ht="12.75">
      <c r="C910" s="391"/>
      <c r="D910" s="391"/>
      <c r="E910" s="391"/>
      <c r="F910" s="391"/>
      <c r="G910" s="391"/>
      <c r="H910" s="391"/>
    </row>
    <row r="911" spans="3:8" s="127" customFormat="1" ht="12.75">
      <c r="C911" s="391"/>
      <c r="D911" s="391"/>
      <c r="E911" s="391"/>
      <c r="F911" s="391"/>
      <c r="G911" s="391"/>
      <c r="H911" s="391"/>
    </row>
    <row r="912" spans="3:8" s="127" customFormat="1" ht="12.75">
      <c r="C912" s="391"/>
      <c r="D912" s="391"/>
      <c r="E912" s="391"/>
      <c r="F912" s="391"/>
      <c r="G912" s="391"/>
      <c r="H912" s="391"/>
    </row>
    <row r="913" spans="3:8" s="127" customFormat="1" ht="12.75">
      <c r="C913" s="391"/>
      <c r="D913" s="391"/>
      <c r="E913" s="391"/>
      <c r="F913" s="391"/>
      <c r="G913" s="391"/>
      <c r="H913" s="391"/>
    </row>
    <row r="914" spans="3:8" s="127" customFormat="1" ht="12.75">
      <c r="C914" s="391"/>
      <c r="D914" s="391"/>
      <c r="E914" s="391"/>
      <c r="F914" s="391"/>
      <c r="G914" s="391"/>
      <c r="H914" s="391"/>
    </row>
    <row r="915" spans="3:8" s="127" customFormat="1" ht="12.75">
      <c r="C915" s="391"/>
      <c r="D915" s="391"/>
      <c r="E915" s="391"/>
      <c r="F915" s="391"/>
      <c r="G915" s="391"/>
      <c r="H915" s="391"/>
    </row>
    <row r="916" spans="3:8" s="127" customFormat="1" ht="12.75">
      <c r="C916" s="391"/>
      <c r="D916" s="391"/>
      <c r="E916" s="391"/>
      <c r="F916" s="391"/>
      <c r="G916" s="391"/>
      <c r="H916" s="391"/>
    </row>
    <row r="917" spans="3:8" s="127" customFormat="1" ht="12.75">
      <c r="C917" s="391"/>
      <c r="D917" s="391"/>
      <c r="E917" s="391"/>
      <c r="F917" s="391"/>
      <c r="G917" s="391"/>
      <c r="H917" s="391"/>
    </row>
    <row r="918" spans="3:8" s="127" customFormat="1" ht="12.75">
      <c r="C918" s="391"/>
      <c r="D918" s="391"/>
      <c r="E918" s="391"/>
      <c r="F918" s="391"/>
      <c r="G918" s="391"/>
      <c r="H918" s="391"/>
    </row>
    <row r="919" spans="3:8" s="127" customFormat="1" ht="12.75">
      <c r="C919" s="391"/>
      <c r="D919" s="391"/>
      <c r="E919" s="391"/>
      <c r="F919" s="391"/>
      <c r="G919" s="391"/>
      <c r="H919" s="391"/>
    </row>
    <row r="920" spans="3:8" s="127" customFormat="1" ht="12.75">
      <c r="C920" s="391"/>
      <c r="D920" s="391"/>
      <c r="E920" s="391"/>
      <c r="F920" s="391"/>
      <c r="G920" s="391"/>
      <c r="H920" s="391"/>
    </row>
    <row r="921" spans="3:8" s="127" customFormat="1" ht="12.75">
      <c r="C921" s="391"/>
      <c r="D921" s="391"/>
      <c r="E921" s="391"/>
      <c r="F921" s="391"/>
      <c r="G921" s="391"/>
      <c r="H921" s="391"/>
    </row>
    <row r="922" spans="3:8" s="127" customFormat="1" ht="12.75">
      <c r="C922" s="391"/>
      <c r="D922" s="391"/>
      <c r="E922" s="391"/>
      <c r="F922" s="391"/>
      <c r="G922" s="391"/>
      <c r="H922" s="391"/>
    </row>
    <row r="923" spans="3:8" s="127" customFormat="1" ht="12.75">
      <c r="C923" s="391"/>
      <c r="D923" s="391"/>
      <c r="E923" s="391"/>
      <c r="F923" s="391"/>
      <c r="G923" s="391"/>
      <c r="H923" s="391"/>
    </row>
    <row r="924" spans="3:8" s="127" customFormat="1" ht="12.75">
      <c r="C924" s="391"/>
      <c r="D924" s="391"/>
      <c r="E924" s="391"/>
      <c r="F924" s="391"/>
      <c r="G924" s="391"/>
      <c r="H924" s="391"/>
    </row>
    <row r="925" spans="3:8" s="127" customFormat="1" ht="12.75">
      <c r="C925" s="391"/>
      <c r="D925" s="391"/>
      <c r="E925" s="391"/>
      <c r="F925" s="391"/>
      <c r="G925" s="391"/>
      <c r="H925" s="391"/>
    </row>
    <row r="926" spans="3:8" s="127" customFormat="1" ht="12.75">
      <c r="C926" s="391"/>
      <c r="D926" s="391"/>
      <c r="E926" s="391"/>
      <c r="F926" s="391"/>
      <c r="G926" s="391"/>
      <c r="H926" s="391"/>
    </row>
    <row r="927" spans="3:8" s="127" customFormat="1" ht="12.75">
      <c r="C927" s="391"/>
      <c r="D927" s="391"/>
      <c r="E927" s="391"/>
      <c r="F927" s="391"/>
      <c r="G927" s="391"/>
      <c r="H927" s="391"/>
    </row>
    <row r="928" spans="3:8" s="127" customFormat="1" ht="12.75">
      <c r="C928" s="391"/>
      <c r="D928" s="391"/>
      <c r="E928" s="391"/>
      <c r="F928" s="391"/>
      <c r="G928" s="391"/>
      <c r="H928" s="391"/>
    </row>
    <row r="929" spans="3:8" s="127" customFormat="1" ht="12.75">
      <c r="C929" s="391"/>
      <c r="D929" s="391"/>
      <c r="E929" s="391"/>
      <c r="F929" s="391"/>
      <c r="G929" s="391"/>
      <c r="H929" s="391"/>
    </row>
    <row r="930" spans="3:8" s="127" customFormat="1" ht="12.75">
      <c r="C930" s="391"/>
      <c r="D930" s="391"/>
      <c r="E930" s="391"/>
      <c r="F930" s="391"/>
      <c r="G930" s="391"/>
      <c r="H930" s="391"/>
    </row>
    <row r="931" spans="3:8" s="127" customFormat="1" ht="12.75">
      <c r="C931" s="391"/>
      <c r="D931" s="391"/>
      <c r="E931" s="391"/>
      <c r="F931" s="391"/>
      <c r="G931" s="391"/>
      <c r="H931" s="391"/>
    </row>
    <row r="932" spans="3:8" s="127" customFormat="1" ht="12.75">
      <c r="C932" s="391"/>
      <c r="D932" s="391"/>
      <c r="E932" s="391"/>
      <c r="F932" s="391"/>
      <c r="G932" s="391"/>
      <c r="H932" s="391"/>
    </row>
    <row r="933" spans="3:8" s="127" customFormat="1" ht="12.75">
      <c r="C933" s="391"/>
      <c r="D933" s="391"/>
      <c r="E933" s="391"/>
      <c r="F933" s="391"/>
      <c r="G933" s="391"/>
      <c r="H933" s="391"/>
    </row>
    <row r="934" spans="3:8" s="127" customFormat="1" ht="12.75">
      <c r="C934" s="391"/>
      <c r="D934" s="391"/>
      <c r="E934" s="391"/>
      <c r="F934" s="391"/>
      <c r="G934" s="391"/>
      <c r="H934" s="391"/>
    </row>
    <row r="935" spans="3:8" s="127" customFormat="1" ht="12.75">
      <c r="C935" s="391"/>
      <c r="D935" s="391"/>
      <c r="E935" s="391"/>
      <c r="F935" s="391"/>
      <c r="G935" s="391"/>
      <c r="H935" s="391"/>
    </row>
    <row r="936" spans="3:8" s="127" customFormat="1" ht="12.75">
      <c r="C936" s="391"/>
      <c r="D936" s="391"/>
      <c r="E936" s="391"/>
      <c r="F936" s="391"/>
      <c r="G936" s="391"/>
      <c r="H936" s="391"/>
    </row>
    <row r="937" spans="3:8" s="127" customFormat="1" ht="12.75">
      <c r="C937" s="391"/>
      <c r="D937" s="391"/>
      <c r="E937" s="391"/>
      <c r="F937" s="391"/>
      <c r="G937" s="391"/>
      <c r="H937" s="391"/>
    </row>
    <row r="938" spans="3:8" s="127" customFormat="1" ht="12.75">
      <c r="C938" s="391"/>
      <c r="D938" s="391"/>
      <c r="E938" s="391"/>
      <c r="F938" s="391"/>
      <c r="G938" s="391"/>
      <c r="H938" s="391"/>
    </row>
    <row r="939" spans="3:8" s="127" customFormat="1" ht="12.75">
      <c r="C939" s="391"/>
      <c r="D939" s="391"/>
      <c r="E939" s="391"/>
      <c r="F939" s="391"/>
      <c r="G939" s="391"/>
      <c r="H939" s="391"/>
    </row>
    <row r="940" spans="3:8" s="127" customFormat="1" ht="12.75">
      <c r="C940" s="391"/>
      <c r="D940" s="391"/>
      <c r="E940" s="391"/>
      <c r="F940" s="391"/>
      <c r="G940" s="391"/>
      <c r="H940" s="391"/>
    </row>
    <row r="941" spans="3:8" s="127" customFormat="1" ht="12.75">
      <c r="C941" s="391"/>
      <c r="D941" s="391"/>
      <c r="E941" s="391"/>
      <c r="F941" s="391"/>
      <c r="G941" s="391"/>
      <c r="H941" s="391"/>
    </row>
    <row r="942" spans="3:8" s="127" customFormat="1" ht="12.75">
      <c r="C942" s="391"/>
      <c r="D942" s="391"/>
      <c r="E942" s="391"/>
      <c r="F942" s="391"/>
      <c r="G942" s="391"/>
      <c r="H942" s="391"/>
    </row>
    <row r="943" spans="3:8" s="127" customFormat="1" ht="12.75">
      <c r="C943" s="391"/>
      <c r="D943" s="391"/>
      <c r="E943" s="391"/>
      <c r="F943" s="391"/>
      <c r="G943" s="391"/>
      <c r="H943" s="391"/>
    </row>
    <row r="944" spans="3:8" s="127" customFormat="1" ht="12.75">
      <c r="C944" s="391"/>
      <c r="D944" s="391"/>
      <c r="E944" s="391"/>
      <c r="F944" s="391"/>
      <c r="G944" s="391"/>
      <c r="H944" s="391"/>
    </row>
    <row r="945" spans="3:8" s="127" customFormat="1" ht="12.75">
      <c r="C945" s="391"/>
      <c r="D945" s="391"/>
      <c r="E945" s="391"/>
      <c r="F945" s="391"/>
      <c r="G945" s="391"/>
      <c r="H945" s="391"/>
    </row>
    <row r="946" spans="3:8" s="127" customFormat="1" ht="12.75">
      <c r="C946" s="391"/>
      <c r="D946" s="391"/>
      <c r="E946" s="391"/>
      <c r="F946" s="391"/>
      <c r="G946" s="391"/>
      <c r="H946" s="391"/>
    </row>
    <row r="947" spans="3:8" s="127" customFormat="1" ht="12.75">
      <c r="C947" s="391"/>
      <c r="D947" s="391"/>
      <c r="E947" s="391"/>
      <c r="F947" s="391"/>
      <c r="G947" s="391"/>
      <c r="H947" s="391"/>
    </row>
    <row r="948" spans="3:8" s="127" customFormat="1" ht="12.75">
      <c r="C948" s="391"/>
      <c r="D948" s="391"/>
      <c r="E948" s="391"/>
      <c r="F948" s="391"/>
      <c r="G948" s="391"/>
      <c r="H948" s="391"/>
    </row>
    <row r="949" spans="3:8" s="127" customFormat="1" ht="12.75">
      <c r="C949" s="391"/>
      <c r="D949" s="391"/>
      <c r="E949" s="391"/>
      <c r="F949" s="391"/>
      <c r="G949" s="391"/>
      <c r="H949" s="391"/>
    </row>
    <row r="950" spans="3:8" s="127" customFormat="1" ht="12.75">
      <c r="C950" s="391"/>
      <c r="D950" s="391"/>
      <c r="E950" s="391"/>
      <c r="F950" s="391"/>
      <c r="G950" s="391"/>
      <c r="H950" s="391"/>
    </row>
    <row r="951" spans="3:8" s="127" customFormat="1" ht="12.75">
      <c r="C951" s="391"/>
      <c r="D951" s="391"/>
      <c r="E951" s="391"/>
      <c r="F951" s="391"/>
      <c r="G951" s="391"/>
      <c r="H951" s="391"/>
    </row>
    <row r="952" spans="3:8" s="127" customFormat="1" ht="12.75">
      <c r="C952" s="391"/>
      <c r="D952" s="391"/>
      <c r="E952" s="391"/>
      <c r="F952" s="391"/>
      <c r="G952" s="391"/>
      <c r="H952" s="391"/>
    </row>
    <row r="953" spans="3:8" s="127" customFormat="1" ht="12.75">
      <c r="C953" s="391"/>
      <c r="D953" s="391"/>
      <c r="E953" s="391"/>
      <c r="F953" s="391"/>
      <c r="G953" s="391"/>
      <c r="H953" s="391"/>
    </row>
    <row r="954" spans="3:8" s="127" customFormat="1" ht="12.75">
      <c r="C954" s="391"/>
      <c r="D954" s="391"/>
      <c r="E954" s="391"/>
      <c r="F954" s="391"/>
      <c r="G954" s="391"/>
      <c r="H954" s="391"/>
    </row>
    <row r="955" spans="3:8" s="127" customFormat="1" ht="12.75">
      <c r="C955" s="391"/>
      <c r="D955" s="391"/>
      <c r="E955" s="391"/>
      <c r="F955" s="391"/>
      <c r="G955" s="391"/>
      <c r="H955" s="391"/>
    </row>
    <row r="956" spans="3:8" s="127" customFormat="1" ht="12.75">
      <c r="C956" s="391"/>
      <c r="D956" s="391"/>
      <c r="E956" s="391"/>
      <c r="F956" s="391"/>
      <c r="G956" s="391"/>
      <c r="H956" s="391"/>
    </row>
    <row r="957" spans="3:8" s="127" customFormat="1" ht="12.75">
      <c r="C957" s="391"/>
      <c r="D957" s="391"/>
      <c r="E957" s="391"/>
      <c r="F957" s="391"/>
      <c r="G957" s="391"/>
      <c r="H957" s="391"/>
    </row>
    <row r="958" spans="3:8" s="127" customFormat="1" ht="12.75">
      <c r="C958" s="391"/>
      <c r="D958" s="391"/>
      <c r="E958" s="391"/>
      <c r="F958" s="391"/>
      <c r="G958" s="391"/>
      <c r="H958" s="391"/>
    </row>
    <row r="959" spans="3:8" s="127" customFormat="1" ht="12.75">
      <c r="C959" s="391"/>
      <c r="D959" s="391"/>
      <c r="E959" s="391"/>
      <c r="F959" s="391"/>
      <c r="G959" s="391"/>
      <c r="H959" s="391"/>
    </row>
    <row r="960" spans="3:8" s="127" customFormat="1" ht="12.75">
      <c r="C960" s="391"/>
      <c r="D960" s="391"/>
      <c r="E960" s="391"/>
      <c r="F960" s="391"/>
      <c r="G960" s="391"/>
      <c r="H960" s="391"/>
    </row>
    <row r="961" spans="3:8" s="127" customFormat="1" ht="12.75">
      <c r="C961" s="391"/>
      <c r="D961" s="391"/>
      <c r="E961" s="391"/>
      <c r="F961" s="391"/>
      <c r="G961" s="391"/>
      <c r="H961" s="391"/>
    </row>
    <row r="962" spans="3:8" s="127" customFormat="1" ht="12.75">
      <c r="C962" s="391"/>
      <c r="D962" s="391"/>
      <c r="E962" s="391"/>
      <c r="F962" s="391"/>
      <c r="G962" s="391"/>
      <c r="H962" s="391"/>
    </row>
    <row r="963" spans="3:8" s="127" customFormat="1" ht="12.75">
      <c r="C963" s="391"/>
      <c r="D963" s="391"/>
      <c r="E963" s="391"/>
      <c r="F963" s="391"/>
      <c r="G963" s="391"/>
      <c r="H963" s="391"/>
    </row>
    <row r="964" spans="3:8" s="127" customFormat="1" ht="12.75">
      <c r="C964" s="391"/>
      <c r="D964" s="391"/>
      <c r="E964" s="391"/>
      <c r="F964" s="391"/>
      <c r="G964" s="391"/>
      <c r="H964" s="391"/>
    </row>
    <row r="965" spans="3:8" s="127" customFormat="1" ht="12.75">
      <c r="C965" s="391"/>
      <c r="D965" s="391"/>
      <c r="E965" s="391"/>
      <c r="F965" s="391"/>
      <c r="G965" s="391"/>
      <c r="H965" s="391"/>
    </row>
    <row r="966" spans="3:8" s="127" customFormat="1" ht="12.75">
      <c r="C966" s="391"/>
      <c r="D966" s="391"/>
      <c r="E966" s="391"/>
      <c r="F966" s="391"/>
      <c r="G966" s="391"/>
      <c r="H966" s="391"/>
    </row>
    <row r="967" spans="3:8" s="127" customFormat="1" ht="12.75">
      <c r="C967" s="391"/>
      <c r="D967" s="391"/>
      <c r="E967" s="391"/>
      <c r="F967" s="391"/>
      <c r="G967" s="391"/>
      <c r="H967" s="391"/>
    </row>
    <row r="968" spans="3:8" s="127" customFormat="1" ht="12.75">
      <c r="C968" s="391"/>
      <c r="D968" s="391"/>
      <c r="E968" s="391"/>
      <c r="F968" s="391"/>
      <c r="G968" s="391"/>
      <c r="H968" s="391"/>
    </row>
    <row r="969" spans="3:8" s="127" customFormat="1" ht="12.75">
      <c r="C969" s="391"/>
      <c r="D969" s="391"/>
      <c r="E969" s="391"/>
      <c r="F969" s="391"/>
      <c r="G969" s="391"/>
      <c r="H969" s="391"/>
    </row>
    <row r="970" spans="3:8" s="127" customFormat="1" ht="12.75">
      <c r="C970" s="391"/>
      <c r="D970" s="391"/>
      <c r="E970" s="391"/>
      <c r="F970" s="391"/>
      <c r="G970" s="391"/>
      <c r="H970" s="391"/>
    </row>
    <row r="971" spans="3:8" s="127" customFormat="1" ht="12.75">
      <c r="C971" s="391"/>
      <c r="D971" s="391"/>
      <c r="E971" s="391"/>
      <c r="F971" s="391"/>
      <c r="G971" s="391"/>
      <c r="H971" s="391"/>
    </row>
    <row r="972" spans="3:8" s="127" customFormat="1" ht="12.75">
      <c r="C972" s="391"/>
      <c r="D972" s="391"/>
      <c r="E972" s="391"/>
      <c r="F972" s="391"/>
      <c r="G972" s="391"/>
      <c r="H972" s="391"/>
    </row>
    <row r="973" spans="3:8" s="127" customFormat="1" ht="12.75">
      <c r="C973" s="391"/>
      <c r="D973" s="391"/>
      <c r="E973" s="391"/>
      <c r="F973" s="391"/>
      <c r="G973" s="391"/>
      <c r="H973" s="391"/>
    </row>
    <row r="974" spans="3:8" s="127" customFormat="1" ht="12.75">
      <c r="C974" s="391"/>
      <c r="D974" s="391"/>
      <c r="E974" s="391"/>
      <c r="F974" s="391"/>
      <c r="G974" s="391"/>
      <c r="H974" s="391"/>
    </row>
    <row r="975" spans="3:8" s="127" customFormat="1" ht="12.75">
      <c r="C975" s="391"/>
      <c r="D975" s="391"/>
      <c r="E975" s="391"/>
      <c r="F975" s="391"/>
      <c r="G975" s="391"/>
      <c r="H975" s="391"/>
    </row>
    <row r="976" spans="3:8" s="127" customFormat="1" ht="12.75">
      <c r="C976" s="391"/>
      <c r="D976" s="391"/>
      <c r="E976" s="391"/>
      <c r="F976" s="391"/>
      <c r="G976" s="391"/>
      <c r="H976" s="391"/>
    </row>
    <row r="977" spans="3:8" s="127" customFormat="1" ht="12.75">
      <c r="C977" s="391"/>
      <c r="D977" s="391"/>
      <c r="E977" s="391"/>
      <c r="F977" s="391"/>
      <c r="G977" s="391"/>
      <c r="H977" s="391"/>
    </row>
    <row r="978" spans="3:8" s="127" customFormat="1" ht="12.75">
      <c r="C978" s="391"/>
      <c r="D978" s="391"/>
      <c r="E978" s="391"/>
      <c r="F978" s="391"/>
      <c r="G978" s="391"/>
      <c r="H978" s="391"/>
    </row>
    <row r="979" spans="3:8" s="127" customFormat="1" ht="12.75">
      <c r="C979" s="391"/>
      <c r="D979" s="391"/>
      <c r="E979" s="391"/>
      <c r="F979" s="391"/>
      <c r="G979" s="391"/>
      <c r="H979" s="391"/>
    </row>
    <row r="980" spans="3:8" s="127" customFormat="1" ht="12.75">
      <c r="C980" s="391"/>
      <c r="D980" s="391"/>
      <c r="E980" s="391"/>
      <c r="F980" s="391"/>
      <c r="G980" s="391"/>
      <c r="H980" s="391"/>
    </row>
    <row r="981" spans="3:8" s="127" customFormat="1" ht="12.75">
      <c r="C981" s="391"/>
      <c r="D981" s="391"/>
      <c r="E981" s="391"/>
      <c r="F981" s="391"/>
      <c r="G981" s="391"/>
      <c r="H981" s="391"/>
    </row>
    <row r="982" spans="3:8" s="127" customFormat="1" ht="12.75">
      <c r="C982" s="391"/>
      <c r="D982" s="391"/>
      <c r="E982" s="391"/>
      <c r="F982" s="391"/>
      <c r="G982" s="391"/>
      <c r="H982" s="391"/>
    </row>
    <row r="983" spans="3:8" s="127" customFormat="1" ht="12.75">
      <c r="C983" s="391"/>
      <c r="D983" s="391"/>
      <c r="E983" s="391"/>
      <c r="F983" s="391"/>
      <c r="G983" s="391"/>
      <c r="H983" s="391"/>
    </row>
    <row r="984" spans="3:8" s="127" customFormat="1" ht="12.75">
      <c r="C984" s="391"/>
      <c r="D984" s="391"/>
      <c r="E984" s="391"/>
      <c r="F984" s="391"/>
      <c r="G984" s="391"/>
      <c r="H984" s="391"/>
    </row>
    <row r="985" spans="3:8" s="127" customFormat="1" ht="12.75">
      <c r="C985" s="391"/>
      <c r="D985" s="391"/>
      <c r="E985" s="391"/>
      <c r="F985" s="391"/>
      <c r="G985" s="391"/>
      <c r="H985" s="391"/>
    </row>
    <row r="986" spans="3:8" s="127" customFormat="1" ht="12.75">
      <c r="C986" s="391"/>
      <c r="D986" s="391"/>
      <c r="E986" s="391"/>
      <c r="F986" s="391"/>
      <c r="G986" s="391"/>
      <c r="H986" s="391"/>
    </row>
    <row r="987" spans="3:8" s="127" customFormat="1" ht="12.75">
      <c r="C987" s="391"/>
      <c r="D987" s="391"/>
      <c r="E987" s="391"/>
      <c r="F987" s="391"/>
      <c r="G987" s="391"/>
      <c r="H987" s="391"/>
    </row>
    <row r="988" spans="3:8" s="127" customFormat="1" ht="12.75">
      <c r="C988" s="391"/>
      <c r="D988" s="391"/>
      <c r="E988" s="391"/>
      <c r="F988" s="391"/>
      <c r="G988" s="391"/>
      <c r="H988" s="391"/>
    </row>
    <row r="989" spans="3:8" s="127" customFormat="1" ht="12.75">
      <c r="C989" s="391"/>
      <c r="D989" s="391"/>
      <c r="E989" s="391"/>
      <c r="F989" s="391"/>
      <c r="G989" s="391"/>
      <c r="H989" s="391"/>
    </row>
    <row r="990" spans="3:8" s="127" customFormat="1" ht="12.75">
      <c r="C990" s="391"/>
      <c r="D990" s="391"/>
      <c r="E990" s="391"/>
      <c r="F990" s="391"/>
      <c r="G990" s="391"/>
      <c r="H990" s="391"/>
    </row>
    <row r="991" spans="3:8" s="127" customFormat="1" ht="12.75">
      <c r="C991" s="391"/>
      <c r="D991" s="391"/>
      <c r="E991" s="391"/>
      <c r="F991" s="391"/>
      <c r="G991" s="391"/>
      <c r="H991" s="391"/>
    </row>
    <row r="992" spans="3:8" s="127" customFormat="1" ht="12.75">
      <c r="C992" s="391"/>
      <c r="D992" s="391"/>
      <c r="E992" s="391"/>
      <c r="F992" s="391"/>
      <c r="G992" s="391"/>
      <c r="H992" s="391"/>
    </row>
    <row r="993" spans="3:8" s="127" customFormat="1" ht="12.75">
      <c r="C993" s="391"/>
      <c r="D993" s="391"/>
      <c r="E993" s="391"/>
      <c r="F993" s="391"/>
      <c r="G993" s="391"/>
      <c r="H993" s="391"/>
    </row>
    <row r="994" spans="3:8" s="127" customFormat="1" ht="12.75">
      <c r="C994" s="391"/>
      <c r="D994" s="391"/>
      <c r="E994" s="391"/>
      <c r="F994" s="391"/>
      <c r="G994" s="391"/>
      <c r="H994" s="391"/>
    </row>
    <row r="995" spans="3:8" s="127" customFormat="1" ht="12.75">
      <c r="C995" s="391"/>
      <c r="D995" s="391"/>
      <c r="E995" s="391"/>
      <c r="F995" s="391"/>
      <c r="G995" s="391"/>
      <c r="H995" s="391"/>
    </row>
    <row r="996" spans="3:8" s="127" customFormat="1" ht="12.75">
      <c r="C996" s="391"/>
      <c r="D996" s="391"/>
      <c r="E996" s="391"/>
      <c r="F996" s="391"/>
      <c r="G996" s="391"/>
      <c r="H996" s="391"/>
    </row>
    <row r="997" spans="3:8" s="127" customFormat="1" ht="12.75">
      <c r="C997" s="391"/>
      <c r="D997" s="391"/>
      <c r="E997" s="391"/>
      <c r="F997" s="391"/>
      <c r="G997" s="391"/>
      <c r="H997" s="391"/>
    </row>
    <row r="998" spans="3:8" s="127" customFormat="1" ht="12.75">
      <c r="C998" s="391"/>
      <c r="D998" s="391"/>
      <c r="E998" s="391"/>
      <c r="F998" s="391"/>
      <c r="G998" s="391"/>
      <c r="H998" s="391"/>
    </row>
    <row r="999" spans="3:8" s="127" customFormat="1" ht="12.75">
      <c r="C999" s="391"/>
      <c r="D999" s="391"/>
      <c r="E999" s="391"/>
      <c r="F999" s="391"/>
      <c r="G999" s="391"/>
      <c r="H999" s="391"/>
    </row>
    <row r="1000" spans="3:8" s="127" customFormat="1" ht="12.75">
      <c r="C1000" s="391"/>
      <c r="D1000" s="391"/>
      <c r="E1000" s="391"/>
      <c r="F1000" s="391"/>
      <c r="G1000" s="391"/>
      <c r="H1000" s="391"/>
    </row>
    <row r="1001" spans="3:8" s="127" customFormat="1" ht="12.75">
      <c r="C1001" s="391"/>
      <c r="D1001" s="391"/>
      <c r="E1001" s="391"/>
      <c r="F1001" s="391"/>
      <c r="G1001" s="391"/>
      <c r="H1001" s="391"/>
    </row>
    <row r="1002" spans="3:8" s="127" customFormat="1" ht="12.75">
      <c r="C1002" s="391"/>
      <c r="D1002" s="391"/>
      <c r="E1002" s="391"/>
      <c r="F1002" s="391"/>
      <c r="G1002" s="391"/>
      <c r="H1002" s="391"/>
    </row>
    <row r="1003" spans="3:8" s="127" customFormat="1" ht="12.75">
      <c r="C1003" s="391"/>
      <c r="D1003" s="391"/>
      <c r="E1003" s="391"/>
      <c r="F1003" s="391"/>
      <c r="G1003" s="391"/>
      <c r="H1003" s="391"/>
    </row>
    <row r="1004" spans="3:8" s="127" customFormat="1" ht="12.75">
      <c r="C1004" s="391"/>
      <c r="D1004" s="391"/>
      <c r="E1004" s="391"/>
      <c r="F1004" s="391"/>
      <c r="G1004" s="391"/>
      <c r="H1004" s="391"/>
    </row>
    <row r="1005" spans="3:8" s="127" customFormat="1" ht="12.75">
      <c r="C1005" s="391"/>
      <c r="D1005" s="391"/>
      <c r="E1005" s="391"/>
      <c r="F1005" s="391"/>
      <c r="G1005" s="391"/>
      <c r="H1005" s="391"/>
    </row>
    <row r="1006" spans="3:8" s="127" customFormat="1" ht="12.75">
      <c r="C1006" s="391"/>
      <c r="D1006" s="391"/>
      <c r="E1006" s="391"/>
      <c r="F1006" s="391"/>
      <c r="G1006" s="391"/>
      <c r="H1006" s="391"/>
    </row>
    <row r="1007" spans="3:8" s="127" customFormat="1" ht="12.75">
      <c r="C1007" s="391"/>
      <c r="D1007" s="391"/>
      <c r="E1007" s="391"/>
      <c r="F1007" s="391"/>
      <c r="G1007" s="391"/>
      <c r="H1007" s="391"/>
    </row>
    <row r="1008" spans="3:8" s="127" customFormat="1" ht="12.75">
      <c r="C1008" s="391"/>
      <c r="D1008" s="391"/>
      <c r="E1008" s="391"/>
      <c r="F1008" s="391"/>
      <c r="G1008" s="391"/>
      <c r="H1008" s="391"/>
    </row>
    <row r="1009" spans="3:8" s="127" customFormat="1" ht="12.75">
      <c r="C1009" s="391"/>
      <c r="D1009" s="391"/>
      <c r="E1009" s="391"/>
      <c r="F1009" s="391"/>
      <c r="G1009" s="391"/>
      <c r="H1009" s="391"/>
    </row>
    <row r="1010" spans="3:8" s="127" customFormat="1" ht="12.75">
      <c r="C1010" s="391"/>
      <c r="D1010" s="391"/>
      <c r="E1010" s="391"/>
      <c r="F1010" s="391"/>
      <c r="G1010" s="391"/>
      <c r="H1010" s="391"/>
    </row>
    <row r="1011" spans="3:8" s="127" customFormat="1" ht="12.75">
      <c r="C1011" s="391"/>
      <c r="D1011" s="391"/>
      <c r="E1011" s="391"/>
      <c r="F1011" s="391"/>
      <c r="G1011" s="391"/>
      <c r="H1011" s="391"/>
    </row>
    <row r="1012" spans="3:8" s="127" customFormat="1" ht="12.75">
      <c r="C1012" s="391"/>
      <c r="D1012" s="391"/>
      <c r="E1012" s="391"/>
      <c r="F1012" s="391"/>
      <c r="G1012" s="391"/>
      <c r="H1012" s="391"/>
    </row>
    <row r="1013" spans="3:8" s="127" customFormat="1" ht="12.75">
      <c r="C1013" s="391"/>
      <c r="D1013" s="391"/>
      <c r="E1013" s="391"/>
      <c r="F1013" s="391"/>
      <c r="G1013" s="391"/>
      <c r="H1013" s="391"/>
    </row>
    <row r="1014" spans="3:8" s="127" customFormat="1" ht="12.75">
      <c r="C1014" s="391"/>
      <c r="D1014" s="391"/>
      <c r="E1014" s="391"/>
      <c r="F1014" s="391"/>
      <c r="G1014" s="391"/>
      <c r="H1014" s="391"/>
    </row>
    <row r="1015" spans="3:8" s="127" customFormat="1" ht="12.75">
      <c r="C1015" s="391"/>
      <c r="D1015" s="391"/>
      <c r="E1015" s="391"/>
      <c r="F1015" s="391"/>
      <c r="G1015" s="391"/>
      <c r="H1015" s="391"/>
    </row>
    <row r="1016" spans="3:8" s="127" customFormat="1" ht="12.75">
      <c r="C1016" s="391"/>
      <c r="D1016" s="391"/>
      <c r="E1016" s="391"/>
      <c r="F1016" s="391"/>
      <c r="G1016" s="391"/>
      <c r="H1016" s="391"/>
    </row>
    <row r="1017" spans="3:8" s="127" customFormat="1" ht="12.75">
      <c r="C1017" s="391"/>
      <c r="D1017" s="391"/>
      <c r="E1017" s="391"/>
      <c r="F1017" s="391"/>
      <c r="G1017" s="391"/>
      <c r="H1017" s="391"/>
    </row>
    <row r="1018" spans="3:8" s="127" customFormat="1" ht="12.75">
      <c r="C1018" s="391"/>
      <c r="D1018" s="391"/>
      <c r="E1018" s="391"/>
      <c r="F1018" s="391"/>
      <c r="G1018" s="391"/>
      <c r="H1018" s="391"/>
    </row>
    <row r="1019" spans="3:8" s="127" customFormat="1" ht="12.75">
      <c r="C1019" s="391"/>
      <c r="D1019" s="391"/>
      <c r="E1019" s="391"/>
      <c r="F1019" s="391"/>
      <c r="G1019" s="391"/>
      <c r="H1019" s="391"/>
    </row>
    <row r="1020" spans="3:8" s="127" customFormat="1" ht="12.75">
      <c r="C1020" s="391"/>
      <c r="D1020" s="391"/>
      <c r="E1020" s="391"/>
      <c r="F1020" s="391"/>
      <c r="G1020" s="391"/>
      <c r="H1020" s="391"/>
    </row>
    <row r="1021" spans="3:8" s="127" customFormat="1" ht="12.75">
      <c r="C1021" s="391"/>
      <c r="D1021" s="391"/>
      <c r="E1021" s="391"/>
      <c r="F1021" s="391"/>
      <c r="G1021" s="391"/>
      <c r="H1021" s="391"/>
    </row>
    <row r="1022" spans="3:8" s="127" customFormat="1" ht="12.75">
      <c r="C1022" s="391"/>
      <c r="D1022" s="391"/>
      <c r="E1022" s="391"/>
      <c r="F1022" s="391"/>
      <c r="G1022" s="391"/>
      <c r="H1022" s="391"/>
    </row>
    <row r="1023" spans="3:8" s="127" customFormat="1" ht="12.75">
      <c r="C1023" s="391"/>
      <c r="D1023" s="391"/>
      <c r="E1023" s="391"/>
      <c r="F1023" s="391"/>
      <c r="G1023" s="391"/>
      <c r="H1023" s="391"/>
    </row>
    <row r="1024" spans="3:8" s="127" customFormat="1" ht="12.75">
      <c r="C1024" s="391"/>
      <c r="D1024" s="391"/>
      <c r="E1024" s="391"/>
      <c r="F1024" s="391"/>
      <c r="G1024" s="391"/>
      <c r="H1024" s="391"/>
    </row>
    <row r="1025" spans="3:8" s="127" customFormat="1" ht="12.75">
      <c r="C1025" s="391"/>
      <c r="D1025" s="391"/>
      <c r="E1025" s="391"/>
      <c r="F1025" s="391"/>
      <c r="G1025" s="391"/>
      <c r="H1025" s="391"/>
    </row>
    <row r="1026" spans="3:8" s="127" customFormat="1" ht="12.75">
      <c r="C1026" s="391"/>
      <c r="D1026" s="391"/>
      <c r="E1026" s="391"/>
      <c r="F1026" s="391"/>
      <c r="G1026" s="391"/>
      <c r="H1026" s="391"/>
    </row>
    <row r="1027" spans="3:8" s="127" customFormat="1" ht="12.75">
      <c r="C1027" s="391"/>
      <c r="D1027" s="391"/>
      <c r="E1027" s="391"/>
      <c r="F1027" s="391"/>
      <c r="G1027" s="391"/>
      <c r="H1027" s="391"/>
    </row>
    <row r="1028" spans="3:8" s="127" customFormat="1" ht="12.75">
      <c r="C1028" s="391"/>
      <c r="D1028" s="391"/>
      <c r="E1028" s="391"/>
      <c r="F1028" s="391"/>
      <c r="G1028" s="391"/>
      <c r="H1028" s="391"/>
    </row>
    <row r="1029" spans="3:8" s="127" customFormat="1" ht="12.75">
      <c r="C1029" s="391"/>
      <c r="D1029" s="391"/>
      <c r="E1029" s="391"/>
      <c r="F1029" s="391"/>
      <c r="G1029" s="391"/>
      <c r="H1029" s="391"/>
    </row>
    <row r="1030" spans="3:8" s="127" customFormat="1" ht="12.75">
      <c r="C1030" s="391"/>
      <c r="D1030" s="391"/>
      <c r="E1030" s="391"/>
      <c r="F1030" s="391"/>
      <c r="G1030" s="391"/>
      <c r="H1030" s="391"/>
    </row>
    <row r="1031" spans="3:8" s="127" customFormat="1" ht="12.75">
      <c r="C1031" s="391"/>
      <c r="D1031" s="391"/>
      <c r="E1031" s="391"/>
      <c r="F1031" s="391"/>
      <c r="G1031" s="391"/>
      <c r="H1031" s="391"/>
    </row>
    <row r="1032" spans="3:8" s="127" customFormat="1" ht="12.75">
      <c r="C1032" s="391"/>
      <c r="D1032" s="391"/>
      <c r="E1032" s="391"/>
      <c r="F1032" s="391"/>
      <c r="G1032" s="391"/>
      <c r="H1032" s="391"/>
    </row>
    <row r="1033" spans="3:8" s="127" customFormat="1" ht="12.75">
      <c r="C1033" s="391"/>
      <c r="D1033" s="391"/>
      <c r="E1033" s="391"/>
      <c r="F1033" s="391"/>
      <c r="G1033" s="391"/>
      <c r="H1033" s="391"/>
    </row>
    <row r="1034" spans="3:8" s="127" customFormat="1" ht="12.75">
      <c r="C1034" s="391"/>
      <c r="D1034" s="391"/>
      <c r="E1034" s="391"/>
      <c r="F1034" s="391"/>
      <c r="G1034" s="391"/>
      <c r="H1034" s="391"/>
    </row>
    <row r="1035" spans="3:8" s="127" customFormat="1" ht="12.75">
      <c r="C1035" s="391"/>
      <c r="D1035" s="391"/>
      <c r="E1035" s="391"/>
      <c r="F1035" s="391"/>
      <c r="G1035" s="391"/>
      <c r="H1035" s="391"/>
    </row>
    <row r="1036" spans="3:8" s="127" customFormat="1" ht="12.75">
      <c r="C1036" s="391"/>
      <c r="D1036" s="391"/>
      <c r="E1036" s="391"/>
      <c r="F1036" s="391"/>
      <c r="G1036" s="391"/>
      <c r="H1036" s="391"/>
    </row>
    <row r="1037" spans="3:8" s="127" customFormat="1" ht="12.75">
      <c r="C1037" s="391"/>
      <c r="D1037" s="391"/>
      <c r="E1037" s="391"/>
      <c r="F1037" s="391"/>
      <c r="G1037" s="391"/>
      <c r="H1037" s="391"/>
    </row>
    <row r="1038" spans="3:8" s="127" customFormat="1" ht="12.75">
      <c r="C1038" s="391"/>
      <c r="D1038" s="391"/>
      <c r="E1038" s="391"/>
      <c r="F1038" s="391"/>
      <c r="G1038" s="391"/>
      <c r="H1038" s="391"/>
    </row>
    <row r="1039" spans="3:8" s="127" customFormat="1" ht="12.75">
      <c r="C1039" s="391"/>
      <c r="D1039" s="391"/>
      <c r="E1039" s="391"/>
      <c r="F1039" s="391"/>
      <c r="G1039" s="391"/>
      <c r="H1039" s="391"/>
    </row>
    <row r="1040" spans="3:8" s="127" customFormat="1" ht="12.75">
      <c r="C1040" s="391"/>
      <c r="D1040" s="391"/>
      <c r="E1040" s="391"/>
      <c r="F1040" s="391"/>
      <c r="G1040" s="391"/>
      <c r="H1040" s="391"/>
    </row>
    <row r="1041" spans="3:8" s="127" customFormat="1" ht="12.75">
      <c r="C1041" s="391"/>
      <c r="D1041" s="391"/>
      <c r="E1041" s="391"/>
      <c r="F1041" s="391"/>
      <c r="G1041" s="391"/>
      <c r="H1041" s="391"/>
    </row>
    <row r="1042" spans="3:8" s="127" customFormat="1" ht="12.75">
      <c r="C1042" s="391"/>
      <c r="D1042" s="391"/>
      <c r="E1042" s="391"/>
      <c r="F1042" s="391"/>
      <c r="G1042" s="391"/>
      <c r="H1042" s="391"/>
    </row>
    <row r="1043" spans="3:8" s="127" customFormat="1" ht="12.75">
      <c r="C1043" s="391"/>
      <c r="D1043" s="391"/>
      <c r="E1043" s="391"/>
      <c r="F1043" s="391"/>
      <c r="G1043" s="391"/>
      <c r="H1043" s="391"/>
    </row>
    <row r="1044" spans="3:8" s="127" customFormat="1" ht="12.75">
      <c r="C1044" s="391"/>
      <c r="D1044" s="391"/>
      <c r="E1044" s="391"/>
      <c r="F1044" s="391"/>
      <c r="G1044" s="391"/>
      <c r="H1044" s="391"/>
    </row>
    <row r="1045" spans="3:8" s="127" customFormat="1" ht="12.75">
      <c r="C1045" s="391"/>
      <c r="D1045" s="391"/>
      <c r="E1045" s="391"/>
      <c r="F1045" s="391"/>
      <c r="G1045" s="391"/>
      <c r="H1045" s="391"/>
    </row>
    <row r="1046" spans="3:8" s="127" customFormat="1" ht="12.75">
      <c r="C1046" s="391"/>
      <c r="D1046" s="391"/>
      <c r="E1046" s="391"/>
      <c r="F1046" s="391"/>
      <c r="G1046" s="391"/>
      <c r="H1046" s="391"/>
    </row>
    <row r="1047" spans="3:8" s="127" customFormat="1" ht="12.75">
      <c r="C1047" s="391"/>
      <c r="D1047" s="391"/>
      <c r="E1047" s="391"/>
      <c r="F1047" s="391"/>
      <c r="G1047" s="391"/>
      <c r="H1047" s="391"/>
    </row>
    <row r="1048" spans="3:8" s="127" customFormat="1" ht="12.75">
      <c r="C1048" s="391"/>
      <c r="D1048" s="391"/>
      <c r="E1048" s="391"/>
      <c r="F1048" s="391"/>
      <c r="G1048" s="391"/>
      <c r="H1048" s="391"/>
    </row>
    <row r="1049" spans="3:8" s="127" customFormat="1" ht="12.75">
      <c r="C1049" s="391"/>
      <c r="D1049" s="391"/>
      <c r="E1049" s="391"/>
      <c r="F1049" s="391"/>
      <c r="G1049" s="391"/>
      <c r="H1049" s="391"/>
    </row>
    <row r="1050" spans="3:8" s="127" customFormat="1" ht="12.75">
      <c r="C1050" s="391"/>
      <c r="D1050" s="391"/>
      <c r="E1050" s="391"/>
      <c r="F1050" s="391"/>
      <c r="G1050" s="391"/>
      <c r="H1050" s="391"/>
    </row>
    <row r="1051" spans="3:8" s="127" customFormat="1" ht="12.75">
      <c r="C1051" s="391"/>
      <c r="D1051" s="391"/>
      <c r="E1051" s="391"/>
      <c r="F1051" s="391"/>
      <c r="G1051" s="391"/>
      <c r="H1051" s="391"/>
    </row>
    <row r="1052" spans="3:8" s="127" customFormat="1" ht="12.75">
      <c r="C1052" s="391"/>
      <c r="D1052" s="391"/>
      <c r="E1052" s="391"/>
      <c r="F1052" s="391"/>
      <c r="G1052" s="391"/>
      <c r="H1052" s="391"/>
    </row>
    <row r="1053" spans="3:8" s="127" customFormat="1" ht="12.75">
      <c r="C1053" s="391"/>
      <c r="D1053" s="391"/>
      <c r="E1053" s="391"/>
      <c r="F1053" s="391"/>
      <c r="G1053" s="391"/>
      <c r="H1053" s="391"/>
    </row>
    <row r="1054" spans="3:8" s="127" customFormat="1" ht="12.75">
      <c r="C1054" s="391"/>
      <c r="D1054" s="391"/>
      <c r="E1054" s="391"/>
      <c r="F1054" s="391"/>
      <c r="G1054" s="391"/>
      <c r="H1054" s="391"/>
    </row>
    <row r="1055" spans="3:8" s="127" customFormat="1" ht="12.75">
      <c r="C1055" s="391"/>
      <c r="D1055" s="391"/>
      <c r="E1055" s="391"/>
      <c r="F1055" s="391"/>
      <c r="G1055" s="391"/>
      <c r="H1055" s="391"/>
    </row>
    <row r="1056" spans="3:8" s="127" customFormat="1" ht="12.75">
      <c r="C1056" s="391"/>
      <c r="D1056" s="391"/>
      <c r="E1056" s="391"/>
      <c r="F1056" s="391"/>
      <c r="G1056" s="391"/>
      <c r="H1056" s="391"/>
    </row>
    <row r="1057" spans="3:8" s="127" customFormat="1" ht="12.75">
      <c r="C1057" s="391"/>
      <c r="D1057" s="391"/>
      <c r="E1057" s="391"/>
      <c r="F1057" s="391"/>
      <c r="G1057" s="391"/>
      <c r="H1057" s="391"/>
    </row>
    <row r="1058" spans="3:8" s="127" customFormat="1" ht="12.75">
      <c r="C1058" s="391"/>
      <c r="D1058" s="391"/>
      <c r="E1058" s="391"/>
      <c r="F1058" s="391"/>
      <c r="G1058" s="391"/>
      <c r="H1058" s="391"/>
    </row>
    <row r="1059" spans="3:8" s="127" customFormat="1" ht="12.75">
      <c r="C1059" s="391"/>
      <c r="D1059" s="391"/>
      <c r="E1059" s="391"/>
      <c r="F1059" s="391"/>
      <c r="G1059" s="391"/>
      <c r="H1059" s="391"/>
    </row>
    <row r="1060" spans="3:8" s="127" customFormat="1" ht="12.75">
      <c r="C1060" s="391"/>
      <c r="D1060" s="391"/>
      <c r="E1060" s="391"/>
      <c r="F1060" s="391"/>
      <c r="G1060" s="391"/>
      <c r="H1060" s="391"/>
    </row>
    <row r="1061" spans="3:8" s="127" customFormat="1" ht="12.75">
      <c r="C1061" s="391"/>
      <c r="D1061" s="391"/>
      <c r="E1061" s="391"/>
      <c r="F1061" s="391"/>
      <c r="G1061" s="391"/>
      <c r="H1061" s="391"/>
    </row>
    <row r="1062" spans="3:8" s="127" customFormat="1" ht="12.75">
      <c r="C1062" s="391"/>
      <c r="D1062" s="391"/>
      <c r="E1062" s="391"/>
      <c r="F1062" s="391"/>
      <c r="G1062" s="391"/>
      <c r="H1062" s="391"/>
    </row>
    <row r="1063" spans="3:8" s="127" customFormat="1" ht="12.75">
      <c r="C1063" s="391"/>
      <c r="D1063" s="391"/>
      <c r="E1063" s="391"/>
      <c r="F1063" s="391"/>
      <c r="G1063" s="391"/>
      <c r="H1063" s="391"/>
    </row>
    <row r="1064" spans="3:8" s="127" customFormat="1" ht="12.75">
      <c r="C1064" s="391"/>
      <c r="D1064" s="391"/>
      <c r="E1064" s="391"/>
      <c r="F1064" s="391"/>
      <c r="G1064" s="391"/>
      <c r="H1064" s="391"/>
    </row>
    <row r="1065" spans="3:8" s="127" customFormat="1" ht="12.75">
      <c r="C1065" s="391"/>
      <c r="D1065" s="391"/>
      <c r="E1065" s="391"/>
      <c r="F1065" s="391"/>
      <c r="G1065" s="391"/>
      <c r="H1065" s="391"/>
    </row>
    <row r="1066" spans="3:8" s="127" customFormat="1" ht="12.75">
      <c r="C1066" s="391"/>
      <c r="D1066" s="391"/>
      <c r="E1066" s="391"/>
      <c r="F1066" s="391"/>
      <c r="G1066" s="391"/>
      <c r="H1066" s="391"/>
    </row>
    <row r="1067" spans="3:8" s="127" customFormat="1" ht="12.75">
      <c r="C1067" s="391"/>
      <c r="D1067" s="391"/>
      <c r="E1067" s="391"/>
      <c r="F1067" s="391"/>
      <c r="G1067" s="391"/>
      <c r="H1067" s="391"/>
    </row>
    <row r="1068" spans="3:8" s="127" customFormat="1" ht="12.75">
      <c r="C1068" s="391"/>
      <c r="D1068" s="391"/>
      <c r="E1068" s="391"/>
      <c r="F1068" s="391"/>
      <c r="G1068" s="391"/>
      <c r="H1068" s="391"/>
    </row>
    <row r="1069" spans="3:8" s="127" customFormat="1" ht="12.75">
      <c r="C1069" s="391"/>
      <c r="D1069" s="391"/>
      <c r="E1069" s="391"/>
      <c r="F1069" s="391"/>
      <c r="G1069" s="391"/>
      <c r="H1069" s="391"/>
    </row>
    <row r="1070" spans="3:8" s="127" customFormat="1" ht="12.75">
      <c r="C1070" s="391"/>
      <c r="D1070" s="391"/>
      <c r="E1070" s="391"/>
      <c r="F1070" s="391"/>
      <c r="G1070" s="391"/>
      <c r="H1070" s="391"/>
    </row>
    <row r="1071" spans="3:8" s="127" customFormat="1" ht="12.75">
      <c r="C1071" s="391"/>
      <c r="D1071" s="391"/>
      <c r="E1071" s="391"/>
      <c r="F1071" s="391"/>
      <c r="G1071" s="391"/>
      <c r="H1071" s="391"/>
    </row>
    <row r="1072" spans="3:8" s="127" customFormat="1" ht="12.75">
      <c r="C1072" s="391"/>
      <c r="D1072" s="391"/>
      <c r="E1072" s="391"/>
      <c r="F1072" s="391"/>
      <c r="G1072" s="391"/>
      <c r="H1072" s="391"/>
    </row>
    <row r="1073" spans="3:8" s="127" customFormat="1" ht="12.75">
      <c r="C1073" s="391"/>
      <c r="D1073" s="391"/>
      <c r="E1073" s="391"/>
      <c r="F1073" s="391"/>
      <c r="G1073" s="391"/>
      <c r="H1073" s="391"/>
    </row>
    <row r="1074" spans="3:8" s="127" customFormat="1" ht="12.75">
      <c r="C1074" s="391"/>
      <c r="D1074" s="391"/>
      <c r="E1074" s="391"/>
      <c r="F1074" s="391"/>
      <c r="G1074" s="391"/>
      <c r="H1074" s="391"/>
    </row>
    <row r="1075" spans="3:8" s="127" customFormat="1" ht="12.75">
      <c r="C1075" s="391"/>
      <c r="D1075" s="391"/>
      <c r="E1075" s="391"/>
      <c r="F1075" s="391"/>
      <c r="G1075" s="391"/>
      <c r="H1075" s="391"/>
    </row>
    <row r="1076" spans="3:8" s="127" customFormat="1" ht="12.75">
      <c r="C1076" s="391"/>
      <c r="D1076" s="391"/>
      <c r="E1076" s="391"/>
      <c r="F1076" s="391"/>
      <c r="G1076" s="391"/>
      <c r="H1076" s="391"/>
    </row>
    <row r="1077" spans="3:8" s="127" customFormat="1" ht="12.75">
      <c r="C1077" s="391"/>
      <c r="D1077" s="391"/>
      <c r="E1077" s="391"/>
      <c r="F1077" s="391"/>
      <c r="G1077" s="391"/>
      <c r="H1077" s="391"/>
    </row>
    <row r="1078" spans="3:8" s="127" customFormat="1" ht="12.75">
      <c r="C1078" s="391"/>
      <c r="D1078" s="391"/>
      <c r="E1078" s="391"/>
      <c r="F1078" s="391"/>
      <c r="G1078" s="391"/>
      <c r="H1078" s="391"/>
    </row>
    <row r="1079" spans="3:8" s="127" customFormat="1" ht="12.75">
      <c r="C1079" s="391"/>
      <c r="D1079" s="391"/>
      <c r="E1079" s="391"/>
      <c r="F1079" s="391"/>
      <c r="G1079" s="391"/>
      <c r="H1079" s="391"/>
    </row>
    <row r="1080" spans="3:8" s="127" customFormat="1" ht="12.75">
      <c r="C1080" s="391"/>
      <c r="D1080" s="391"/>
      <c r="E1080" s="391"/>
      <c r="F1080" s="391"/>
      <c r="G1080" s="391"/>
      <c r="H1080" s="391"/>
    </row>
    <row r="1081" spans="3:8" s="127" customFormat="1" ht="12.75">
      <c r="C1081" s="391"/>
      <c r="D1081" s="391"/>
      <c r="E1081" s="391"/>
      <c r="F1081" s="391"/>
      <c r="G1081" s="391"/>
      <c r="H1081" s="391"/>
    </row>
    <row r="1082" spans="3:8" s="127" customFormat="1" ht="12.75">
      <c r="C1082" s="391"/>
      <c r="D1082" s="391"/>
      <c r="E1082" s="391"/>
      <c r="F1082" s="391"/>
      <c r="G1082" s="391"/>
      <c r="H1082" s="391"/>
    </row>
    <row r="1083" spans="3:8" s="127" customFormat="1" ht="12.75">
      <c r="C1083" s="391"/>
      <c r="D1083" s="391"/>
      <c r="E1083" s="391"/>
      <c r="F1083" s="391"/>
      <c r="G1083" s="391"/>
      <c r="H1083" s="391"/>
    </row>
    <row r="1084" spans="3:8" s="127" customFormat="1" ht="12.75">
      <c r="C1084" s="391"/>
      <c r="D1084" s="391"/>
      <c r="E1084" s="391"/>
      <c r="F1084" s="391"/>
      <c r="G1084" s="391"/>
      <c r="H1084" s="391"/>
    </row>
    <row r="1085" spans="3:8" s="127" customFormat="1" ht="12.75">
      <c r="C1085" s="391"/>
      <c r="D1085" s="391"/>
      <c r="E1085" s="391"/>
      <c r="F1085" s="391"/>
      <c r="G1085" s="391"/>
      <c r="H1085" s="391"/>
    </row>
    <row r="1086" spans="3:8" s="127" customFormat="1" ht="12.75">
      <c r="C1086" s="391"/>
      <c r="D1086" s="391"/>
      <c r="E1086" s="391"/>
      <c r="F1086" s="391"/>
      <c r="G1086" s="391"/>
      <c r="H1086" s="391"/>
    </row>
    <row r="1087" spans="3:8" s="127" customFormat="1" ht="12.75">
      <c r="C1087" s="391"/>
      <c r="D1087" s="391"/>
      <c r="E1087" s="391"/>
      <c r="F1087" s="391"/>
      <c r="G1087" s="391"/>
      <c r="H1087" s="391"/>
    </row>
    <row r="1088" spans="3:8" s="127" customFormat="1" ht="12.75">
      <c r="C1088" s="391"/>
      <c r="D1088" s="391"/>
      <c r="E1088" s="391"/>
      <c r="F1088" s="391"/>
      <c r="G1088" s="391"/>
      <c r="H1088" s="391"/>
    </row>
    <row r="1089" spans="3:8" s="127" customFormat="1" ht="12.75">
      <c r="C1089" s="391"/>
      <c r="D1089" s="391"/>
      <c r="E1089" s="391"/>
      <c r="F1089" s="391"/>
      <c r="G1089" s="391"/>
      <c r="H1089" s="391"/>
    </row>
    <row r="1090" spans="3:8" s="127" customFormat="1" ht="12.75">
      <c r="C1090" s="391"/>
      <c r="D1090" s="391"/>
      <c r="E1090" s="391"/>
      <c r="F1090" s="391"/>
      <c r="G1090" s="391"/>
      <c r="H1090" s="391"/>
    </row>
    <row r="1091" spans="3:8" s="127" customFormat="1" ht="12.75">
      <c r="C1091" s="391"/>
      <c r="D1091" s="391"/>
      <c r="E1091" s="391"/>
      <c r="F1091" s="391"/>
      <c r="G1091" s="391"/>
      <c r="H1091" s="391"/>
    </row>
    <row r="1092" spans="3:8" s="127" customFormat="1" ht="12.75">
      <c r="C1092" s="391"/>
      <c r="D1092" s="391"/>
      <c r="E1092" s="391"/>
      <c r="F1092" s="391"/>
      <c r="G1092" s="391"/>
      <c r="H1092" s="391"/>
    </row>
    <row r="1093" spans="3:8" s="127" customFormat="1" ht="12.75">
      <c r="C1093" s="391"/>
      <c r="D1093" s="391"/>
      <c r="E1093" s="391"/>
      <c r="F1093" s="391"/>
      <c r="G1093" s="391"/>
      <c r="H1093" s="391"/>
    </row>
    <row r="1094" spans="3:8" s="127" customFormat="1" ht="12.75">
      <c r="C1094" s="391"/>
      <c r="D1094" s="391"/>
      <c r="E1094" s="391"/>
      <c r="F1094" s="391"/>
      <c r="G1094" s="391"/>
      <c r="H1094" s="391"/>
    </row>
    <row r="1095" spans="3:8" s="127" customFormat="1" ht="12.75">
      <c r="C1095" s="391"/>
      <c r="D1095" s="391"/>
      <c r="E1095" s="391"/>
      <c r="F1095" s="391"/>
      <c r="G1095" s="391"/>
      <c r="H1095" s="391"/>
    </row>
    <row r="1096" spans="3:8" s="127" customFormat="1" ht="12.75">
      <c r="C1096" s="391"/>
      <c r="D1096" s="391"/>
      <c r="E1096" s="391"/>
      <c r="F1096" s="391"/>
      <c r="G1096" s="391"/>
      <c r="H1096" s="391"/>
    </row>
    <row r="1097" spans="3:8" s="127" customFormat="1" ht="12.75">
      <c r="C1097" s="391"/>
      <c r="D1097" s="391"/>
      <c r="E1097" s="391"/>
      <c r="F1097" s="391"/>
      <c r="G1097" s="391"/>
      <c r="H1097" s="391"/>
    </row>
    <row r="1098" spans="3:8" s="127" customFormat="1" ht="12.75">
      <c r="C1098" s="391"/>
      <c r="D1098" s="391"/>
      <c r="E1098" s="391"/>
      <c r="F1098" s="391"/>
      <c r="G1098" s="391"/>
      <c r="H1098" s="391"/>
    </row>
    <row r="1099" spans="3:8" s="127" customFormat="1" ht="12.75">
      <c r="C1099" s="391"/>
      <c r="D1099" s="391"/>
      <c r="E1099" s="391"/>
      <c r="F1099" s="391"/>
      <c r="G1099" s="391"/>
      <c r="H1099" s="391"/>
    </row>
    <row r="1100" spans="3:8" s="127" customFormat="1" ht="12.75">
      <c r="C1100" s="391"/>
      <c r="D1100" s="391"/>
      <c r="E1100" s="391"/>
      <c r="F1100" s="391"/>
      <c r="G1100" s="391"/>
      <c r="H1100" s="391"/>
    </row>
    <row r="1101" spans="3:8" s="127" customFormat="1" ht="12.75">
      <c r="C1101" s="391"/>
      <c r="D1101" s="391"/>
      <c r="E1101" s="391"/>
      <c r="F1101" s="391"/>
      <c r="G1101" s="391"/>
      <c r="H1101" s="391"/>
    </row>
    <row r="1102" spans="3:8" s="127" customFormat="1" ht="12.75">
      <c r="C1102" s="391"/>
      <c r="D1102" s="391"/>
      <c r="E1102" s="391"/>
      <c r="F1102" s="391"/>
      <c r="G1102" s="391"/>
      <c r="H1102" s="391"/>
    </row>
    <row r="1103" spans="3:8" s="127" customFormat="1" ht="12.75">
      <c r="C1103" s="391"/>
      <c r="D1103" s="391"/>
      <c r="E1103" s="391"/>
      <c r="F1103" s="391"/>
      <c r="G1103" s="391"/>
      <c r="H1103" s="391"/>
    </row>
    <row r="1104" spans="3:8" s="127" customFormat="1" ht="12.75">
      <c r="C1104" s="391"/>
      <c r="D1104" s="391"/>
      <c r="E1104" s="391"/>
      <c r="F1104" s="391"/>
      <c r="G1104" s="391"/>
      <c r="H1104" s="391"/>
    </row>
    <row r="1105" spans="3:8" s="127" customFormat="1" ht="12.75">
      <c r="C1105" s="391"/>
      <c r="D1105" s="391"/>
      <c r="E1105" s="391"/>
      <c r="F1105" s="391"/>
      <c r="G1105" s="391"/>
      <c r="H1105" s="391"/>
    </row>
    <row r="1106" spans="3:8" s="127" customFormat="1" ht="12.75">
      <c r="C1106" s="391"/>
      <c r="D1106" s="391"/>
      <c r="E1106" s="391"/>
      <c r="F1106" s="391"/>
      <c r="G1106" s="391"/>
      <c r="H1106" s="391"/>
    </row>
    <row r="1107" spans="3:8" s="127" customFormat="1" ht="12.75">
      <c r="C1107" s="391"/>
      <c r="D1107" s="391"/>
      <c r="E1107" s="391"/>
      <c r="F1107" s="391"/>
      <c r="G1107" s="391"/>
      <c r="H1107" s="391"/>
    </row>
    <row r="1108" spans="3:8" s="127" customFormat="1" ht="12.75">
      <c r="C1108" s="391"/>
      <c r="D1108" s="391"/>
      <c r="E1108" s="391"/>
      <c r="F1108" s="391"/>
      <c r="G1108" s="391"/>
      <c r="H1108" s="391"/>
    </row>
    <row r="1109" spans="3:8" s="127" customFormat="1" ht="12.75">
      <c r="C1109" s="391"/>
      <c r="D1109" s="391"/>
      <c r="E1109" s="391"/>
      <c r="F1109" s="391"/>
      <c r="G1109" s="391"/>
      <c r="H1109" s="391"/>
    </row>
    <row r="1110" spans="3:8" s="127" customFormat="1" ht="12.75">
      <c r="C1110" s="391"/>
      <c r="D1110" s="391"/>
      <c r="E1110" s="391"/>
      <c r="F1110" s="391"/>
      <c r="G1110" s="391"/>
      <c r="H1110" s="391"/>
    </row>
    <row r="1111" spans="3:8" s="127" customFormat="1" ht="12.75">
      <c r="C1111" s="391"/>
      <c r="D1111" s="391"/>
      <c r="E1111" s="391"/>
      <c r="F1111" s="391"/>
      <c r="G1111" s="391"/>
      <c r="H1111" s="391"/>
    </row>
    <row r="1112" spans="3:8" s="127" customFormat="1" ht="12.75">
      <c r="C1112" s="391"/>
      <c r="D1112" s="391"/>
      <c r="E1112" s="391"/>
      <c r="F1112" s="391"/>
      <c r="G1112" s="391"/>
      <c r="H1112" s="391"/>
    </row>
    <row r="1113" spans="3:8" s="127" customFormat="1" ht="12.75">
      <c r="C1113" s="391"/>
      <c r="D1113" s="391"/>
      <c r="E1113" s="391"/>
      <c r="F1113" s="391"/>
      <c r="G1113" s="391"/>
      <c r="H1113" s="391"/>
    </row>
    <row r="1114" spans="3:8" s="127" customFormat="1" ht="12.75">
      <c r="C1114" s="391"/>
      <c r="D1114" s="391"/>
      <c r="E1114" s="391"/>
      <c r="F1114" s="391"/>
      <c r="G1114" s="391"/>
      <c r="H1114" s="391"/>
    </row>
    <row r="1115" spans="3:8" s="127" customFormat="1" ht="12.75">
      <c r="C1115" s="391"/>
      <c r="D1115" s="391"/>
      <c r="E1115" s="391"/>
      <c r="F1115" s="391"/>
      <c r="G1115" s="391"/>
      <c r="H1115" s="391"/>
    </row>
    <row r="1116" spans="3:8" s="127" customFormat="1" ht="12.75">
      <c r="C1116" s="391"/>
      <c r="D1116" s="391"/>
      <c r="E1116" s="391"/>
      <c r="F1116" s="391"/>
      <c r="G1116" s="391"/>
      <c r="H1116" s="391"/>
    </row>
    <row r="1117" spans="3:8" s="127" customFormat="1" ht="12.75">
      <c r="C1117" s="391"/>
      <c r="D1117" s="391"/>
      <c r="E1117" s="391"/>
      <c r="F1117" s="391"/>
      <c r="G1117" s="391"/>
      <c r="H1117" s="391"/>
    </row>
    <row r="1118" spans="3:8" s="127" customFormat="1" ht="12.75">
      <c r="C1118" s="391"/>
      <c r="D1118" s="391"/>
      <c r="E1118" s="391"/>
      <c r="F1118" s="391"/>
      <c r="G1118" s="391"/>
      <c r="H1118" s="391"/>
    </row>
    <row r="1119" spans="3:8" s="127" customFormat="1" ht="12.75">
      <c r="C1119" s="391"/>
      <c r="D1119" s="391"/>
      <c r="E1119" s="391"/>
      <c r="F1119" s="391"/>
      <c r="G1119" s="391"/>
      <c r="H1119" s="391"/>
    </row>
    <row r="1120" spans="3:8" s="127" customFormat="1" ht="12.75">
      <c r="C1120" s="391"/>
      <c r="D1120" s="391"/>
      <c r="E1120" s="391"/>
      <c r="F1120" s="391"/>
      <c r="G1120" s="391"/>
      <c r="H1120" s="391"/>
    </row>
    <row r="1121" spans="3:8" s="127" customFormat="1" ht="12.75">
      <c r="C1121" s="391"/>
      <c r="D1121" s="391"/>
      <c r="E1121" s="391"/>
      <c r="F1121" s="391"/>
      <c r="G1121" s="391"/>
      <c r="H1121" s="391"/>
    </row>
    <row r="1122" spans="3:8" s="127" customFormat="1" ht="12.75">
      <c r="C1122" s="391"/>
      <c r="D1122" s="391"/>
      <c r="E1122" s="391"/>
      <c r="F1122" s="391"/>
      <c r="G1122" s="391"/>
      <c r="H1122" s="391"/>
    </row>
    <row r="1123" spans="3:8" s="127" customFormat="1" ht="12.75">
      <c r="C1123" s="391"/>
      <c r="D1123" s="391"/>
      <c r="E1123" s="391"/>
      <c r="F1123" s="391"/>
      <c r="G1123" s="391"/>
      <c r="H1123" s="391"/>
    </row>
    <row r="1124" spans="3:8" s="127" customFormat="1" ht="12.75">
      <c r="C1124" s="391"/>
      <c r="D1124" s="391"/>
      <c r="E1124" s="391"/>
      <c r="F1124" s="391"/>
      <c r="G1124" s="391"/>
      <c r="H1124" s="391"/>
    </row>
    <row r="1125" spans="3:8" s="127" customFormat="1" ht="12.75">
      <c r="C1125" s="391"/>
      <c r="D1125" s="391"/>
      <c r="E1125" s="391"/>
      <c r="F1125" s="391"/>
      <c r="G1125" s="391"/>
      <c r="H1125" s="391"/>
    </row>
    <row r="1126" spans="3:8" s="127" customFormat="1" ht="12.75">
      <c r="C1126" s="391"/>
      <c r="D1126" s="391"/>
      <c r="E1126" s="391"/>
      <c r="F1126" s="391"/>
      <c r="G1126" s="391"/>
      <c r="H1126" s="391"/>
    </row>
    <row r="1127" spans="3:8" s="127" customFormat="1" ht="12.75">
      <c r="C1127" s="391"/>
      <c r="D1127" s="391"/>
      <c r="E1127" s="391"/>
      <c r="F1127" s="391"/>
      <c r="G1127" s="391"/>
      <c r="H1127" s="391"/>
    </row>
    <row r="1128" spans="3:8" s="127" customFormat="1" ht="12.75">
      <c r="C1128" s="391"/>
      <c r="D1128" s="391"/>
      <c r="E1128" s="391"/>
      <c r="F1128" s="391"/>
      <c r="G1128" s="391"/>
      <c r="H1128" s="391"/>
    </row>
    <row r="1129" spans="3:8" s="127" customFormat="1" ht="12.75">
      <c r="C1129" s="391"/>
      <c r="D1129" s="391"/>
      <c r="E1129" s="391"/>
      <c r="F1129" s="391"/>
      <c r="G1129" s="391"/>
      <c r="H1129" s="391"/>
    </row>
    <row r="1130" spans="3:8" s="127" customFormat="1" ht="12.75">
      <c r="C1130" s="391"/>
      <c r="D1130" s="391"/>
      <c r="E1130" s="391"/>
      <c r="F1130" s="391"/>
      <c r="G1130" s="391"/>
      <c r="H1130" s="391"/>
    </row>
    <row r="1131" spans="3:8" s="127" customFormat="1" ht="12.75">
      <c r="C1131" s="391"/>
      <c r="D1131" s="391"/>
      <c r="E1131" s="391"/>
      <c r="F1131" s="391"/>
      <c r="G1131" s="391"/>
      <c r="H1131" s="391"/>
    </row>
    <row r="1132" spans="3:8" s="127" customFormat="1" ht="12.75">
      <c r="C1132" s="391"/>
      <c r="D1132" s="391"/>
      <c r="E1132" s="391"/>
      <c r="F1132" s="391"/>
      <c r="G1132" s="391"/>
      <c r="H1132" s="391"/>
    </row>
    <row r="1133" spans="3:8" s="127" customFormat="1" ht="12.75">
      <c r="C1133" s="391"/>
      <c r="D1133" s="391"/>
      <c r="E1133" s="391"/>
      <c r="F1133" s="391"/>
      <c r="G1133" s="391"/>
      <c r="H1133" s="391"/>
    </row>
    <row r="1134" spans="3:8" s="127" customFormat="1" ht="12.75">
      <c r="C1134" s="391"/>
      <c r="D1134" s="391"/>
      <c r="E1134" s="391"/>
      <c r="F1134" s="391"/>
      <c r="G1134" s="391"/>
      <c r="H1134" s="391"/>
    </row>
    <row r="1135" spans="3:8" s="127" customFormat="1" ht="12.75">
      <c r="C1135" s="391"/>
      <c r="D1135" s="391"/>
      <c r="E1135" s="391"/>
      <c r="F1135" s="391"/>
      <c r="G1135" s="391"/>
      <c r="H1135" s="391"/>
    </row>
    <row r="1136" spans="3:8" s="127" customFormat="1" ht="12.75">
      <c r="C1136" s="391"/>
      <c r="D1136" s="391"/>
      <c r="E1136" s="391"/>
      <c r="F1136" s="391"/>
      <c r="G1136" s="391"/>
      <c r="H1136" s="391"/>
    </row>
    <row r="1137" spans="3:8" s="127" customFormat="1" ht="12.75">
      <c r="C1137" s="391"/>
      <c r="D1137" s="391"/>
      <c r="E1137" s="391"/>
      <c r="F1137" s="391"/>
      <c r="G1137" s="391"/>
      <c r="H1137" s="391"/>
    </row>
    <row r="1138" spans="3:8" s="127" customFormat="1" ht="12.75">
      <c r="C1138" s="391"/>
      <c r="D1138" s="391"/>
      <c r="E1138" s="391"/>
      <c r="F1138" s="391"/>
      <c r="G1138" s="391"/>
      <c r="H1138" s="391"/>
    </row>
    <row r="1139" spans="3:8" s="127" customFormat="1" ht="12.75">
      <c r="C1139" s="391"/>
      <c r="D1139" s="391"/>
      <c r="E1139" s="391"/>
      <c r="F1139" s="391"/>
      <c r="G1139" s="391"/>
      <c r="H1139" s="391"/>
    </row>
    <row r="1140" spans="3:8" s="127" customFormat="1" ht="12.75">
      <c r="C1140" s="391"/>
      <c r="D1140" s="391"/>
      <c r="E1140" s="391"/>
      <c r="F1140" s="391"/>
      <c r="G1140" s="391"/>
      <c r="H1140" s="391"/>
    </row>
    <row r="1141" spans="3:8" s="127" customFormat="1" ht="12.75">
      <c r="C1141" s="391"/>
      <c r="D1141" s="391"/>
      <c r="E1141" s="391"/>
      <c r="F1141" s="391"/>
      <c r="G1141" s="391"/>
      <c r="H1141" s="391"/>
    </row>
    <row r="1142" spans="3:8" s="127" customFormat="1" ht="12.75">
      <c r="C1142" s="391"/>
      <c r="D1142" s="391"/>
      <c r="E1142" s="391"/>
      <c r="F1142" s="391"/>
      <c r="G1142" s="391"/>
      <c r="H1142" s="391"/>
    </row>
    <row r="1143" spans="3:8" s="127" customFormat="1" ht="12.75">
      <c r="C1143" s="391"/>
      <c r="D1143" s="391"/>
      <c r="E1143" s="391"/>
      <c r="F1143" s="391"/>
      <c r="G1143" s="391"/>
      <c r="H1143" s="391"/>
    </row>
    <row r="1144" spans="3:8" s="127" customFormat="1" ht="12.75">
      <c r="C1144" s="391"/>
      <c r="D1144" s="391"/>
      <c r="E1144" s="391"/>
      <c r="F1144" s="391"/>
      <c r="G1144" s="391"/>
      <c r="H1144" s="391"/>
    </row>
    <row r="1145" spans="3:8" s="127" customFormat="1" ht="12.75">
      <c r="C1145" s="391"/>
      <c r="D1145" s="391"/>
      <c r="E1145" s="391"/>
      <c r="F1145" s="391"/>
      <c r="G1145" s="391"/>
      <c r="H1145" s="391"/>
    </row>
    <row r="1146" spans="3:8" s="127" customFormat="1" ht="12.75">
      <c r="C1146" s="391"/>
      <c r="D1146" s="391"/>
      <c r="E1146" s="391"/>
      <c r="F1146" s="391"/>
      <c r="G1146" s="391"/>
      <c r="H1146" s="391"/>
    </row>
    <row r="1147" spans="3:8" s="127" customFormat="1" ht="12.75">
      <c r="C1147" s="391"/>
      <c r="D1147" s="391"/>
      <c r="E1147" s="391"/>
      <c r="F1147" s="391"/>
      <c r="G1147" s="391"/>
      <c r="H1147" s="391"/>
    </row>
    <row r="1148" spans="3:8" s="127" customFormat="1" ht="12.75">
      <c r="C1148" s="391"/>
      <c r="D1148" s="391"/>
      <c r="E1148" s="391"/>
      <c r="F1148" s="391"/>
      <c r="G1148" s="391"/>
      <c r="H1148" s="391"/>
    </row>
    <row r="1149" spans="3:8" s="127" customFormat="1" ht="12.75">
      <c r="C1149" s="391"/>
      <c r="D1149" s="391"/>
      <c r="E1149" s="391"/>
      <c r="F1149" s="391"/>
      <c r="G1149" s="391"/>
      <c r="H1149" s="391"/>
    </row>
    <row r="1150" spans="3:8" s="127" customFormat="1" ht="12.75">
      <c r="C1150" s="391"/>
      <c r="D1150" s="391"/>
      <c r="E1150" s="391"/>
      <c r="F1150" s="391"/>
      <c r="G1150" s="391"/>
      <c r="H1150" s="391"/>
    </row>
    <row r="1151" spans="3:8" s="127" customFormat="1" ht="12.75">
      <c r="C1151" s="391"/>
      <c r="D1151" s="391"/>
      <c r="E1151" s="391"/>
      <c r="F1151" s="391"/>
      <c r="G1151" s="391"/>
      <c r="H1151" s="391"/>
    </row>
    <row r="1152" spans="3:8" s="127" customFormat="1" ht="12.75">
      <c r="C1152" s="391"/>
      <c r="D1152" s="391"/>
      <c r="E1152" s="391"/>
      <c r="F1152" s="391"/>
      <c r="G1152" s="391"/>
      <c r="H1152" s="391"/>
    </row>
    <row r="1153" spans="3:8" s="127" customFormat="1" ht="12.75">
      <c r="C1153" s="391"/>
      <c r="D1153" s="391"/>
      <c r="E1153" s="391"/>
      <c r="F1153" s="391"/>
      <c r="G1153" s="391"/>
      <c r="H1153" s="391"/>
    </row>
    <row r="1154" spans="3:8" s="127" customFormat="1" ht="12.75">
      <c r="C1154" s="391"/>
      <c r="D1154" s="391"/>
      <c r="E1154" s="391"/>
      <c r="F1154" s="391"/>
      <c r="G1154" s="391"/>
      <c r="H1154" s="391"/>
    </row>
    <row r="1155" spans="3:8" s="127" customFormat="1" ht="12.75">
      <c r="C1155" s="391"/>
      <c r="D1155" s="391"/>
      <c r="E1155" s="391"/>
      <c r="F1155" s="391"/>
      <c r="G1155" s="391"/>
      <c r="H1155" s="391"/>
    </row>
    <row r="1156" spans="3:8" s="127" customFormat="1" ht="12.75">
      <c r="C1156" s="391"/>
      <c r="D1156" s="391"/>
      <c r="E1156" s="391"/>
      <c r="F1156" s="391"/>
      <c r="G1156" s="391"/>
      <c r="H1156" s="391"/>
    </row>
    <row r="1157" spans="3:8" s="127" customFormat="1" ht="12.75">
      <c r="C1157" s="391"/>
      <c r="D1157" s="391"/>
      <c r="E1157" s="391"/>
      <c r="F1157" s="391"/>
      <c r="G1157" s="391"/>
      <c r="H1157" s="391"/>
    </row>
    <row r="1158" spans="3:8" s="127" customFormat="1" ht="12.75">
      <c r="C1158" s="391"/>
      <c r="D1158" s="391"/>
      <c r="E1158" s="391"/>
      <c r="F1158" s="391"/>
      <c r="G1158" s="391"/>
      <c r="H1158" s="391"/>
    </row>
    <row r="1159" spans="3:8" s="127" customFormat="1" ht="12.75">
      <c r="C1159" s="391"/>
      <c r="D1159" s="391"/>
      <c r="E1159" s="391"/>
      <c r="F1159" s="391"/>
      <c r="G1159" s="391"/>
      <c r="H1159" s="391"/>
    </row>
    <row r="1160" spans="3:8" s="127" customFormat="1" ht="12.75">
      <c r="C1160" s="391"/>
      <c r="D1160" s="391"/>
      <c r="E1160" s="391"/>
      <c r="F1160" s="391"/>
      <c r="G1160" s="391"/>
      <c r="H1160" s="391"/>
    </row>
    <row r="1161" spans="3:8" s="127" customFormat="1" ht="12.75">
      <c r="C1161" s="391"/>
      <c r="D1161" s="391"/>
      <c r="E1161" s="391"/>
      <c r="F1161" s="391"/>
      <c r="G1161" s="391"/>
      <c r="H1161" s="391"/>
    </row>
    <row r="1162" spans="3:8" s="127" customFormat="1" ht="12.75">
      <c r="C1162" s="391"/>
      <c r="D1162" s="391"/>
      <c r="E1162" s="391"/>
      <c r="F1162" s="391"/>
      <c r="G1162" s="391"/>
      <c r="H1162" s="391"/>
    </row>
    <row r="1163" spans="3:8" s="127" customFormat="1" ht="12.75">
      <c r="C1163" s="391"/>
      <c r="D1163" s="391"/>
      <c r="E1163" s="391"/>
      <c r="F1163" s="391"/>
      <c r="G1163" s="391"/>
      <c r="H1163" s="391"/>
    </row>
    <row r="1164" spans="3:8" s="127" customFormat="1" ht="12.75">
      <c r="C1164" s="391"/>
      <c r="D1164" s="391"/>
      <c r="E1164" s="391"/>
      <c r="F1164" s="391"/>
      <c r="G1164" s="391"/>
      <c r="H1164" s="391"/>
    </row>
    <row r="1165" spans="3:8" s="127" customFormat="1" ht="12.75">
      <c r="C1165" s="391"/>
      <c r="D1165" s="391"/>
      <c r="E1165" s="391"/>
      <c r="F1165" s="391"/>
      <c r="G1165" s="391"/>
      <c r="H1165" s="391"/>
    </row>
    <row r="1166" spans="3:8" s="127" customFormat="1" ht="12.75">
      <c r="C1166" s="391"/>
      <c r="D1166" s="391"/>
      <c r="E1166" s="391"/>
      <c r="F1166" s="391"/>
      <c r="G1166" s="391"/>
      <c r="H1166" s="391"/>
    </row>
    <row r="1167" spans="3:8" s="127" customFormat="1" ht="12.75">
      <c r="C1167" s="391"/>
      <c r="D1167" s="391"/>
      <c r="E1167" s="391"/>
      <c r="F1167" s="391"/>
      <c r="G1167" s="391"/>
      <c r="H1167" s="391"/>
    </row>
    <row r="1168" spans="3:8" s="127" customFormat="1" ht="12.75">
      <c r="C1168" s="391"/>
      <c r="D1168" s="391"/>
      <c r="E1168" s="391"/>
      <c r="F1168" s="391"/>
      <c r="G1168" s="391"/>
      <c r="H1168" s="391"/>
    </row>
    <row r="1169" spans="3:8" s="127" customFormat="1" ht="12.75">
      <c r="C1169" s="391"/>
      <c r="D1169" s="391"/>
      <c r="E1169" s="391"/>
      <c r="F1169" s="391"/>
      <c r="G1169" s="391"/>
      <c r="H1169" s="391"/>
    </row>
    <row r="1170" spans="3:8" s="127" customFormat="1" ht="12.75">
      <c r="C1170" s="391"/>
      <c r="D1170" s="391"/>
      <c r="E1170" s="391"/>
      <c r="F1170" s="391"/>
      <c r="G1170" s="391"/>
      <c r="H1170" s="391"/>
    </row>
    <row r="1171" spans="3:8" s="127" customFormat="1" ht="12.75">
      <c r="C1171" s="391"/>
      <c r="D1171" s="391"/>
      <c r="E1171" s="391"/>
      <c r="F1171" s="391"/>
      <c r="G1171" s="391"/>
      <c r="H1171" s="391"/>
    </row>
    <row r="1172" spans="3:8" s="127" customFormat="1" ht="12.75">
      <c r="C1172" s="391"/>
      <c r="D1172" s="391"/>
      <c r="E1172" s="391"/>
      <c r="F1172" s="391"/>
      <c r="G1172" s="391"/>
      <c r="H1172" s="391"/>
    </row>
    <row r="1173" spans="3:8" s="127" customFormat="1" ht="12.75">
      <c r="C1173" s="391"/>
      <c r="D1173" s="391"/>
      <c r="E1173" s="391"/>
      <c r="F1173" s="391"/>
      <c r="G1173" s="391"/>
      <c r="H1173" s="391"/>
    </row>
    <row r="1174" spans="3:8" s="127" customFormat="1" ht="12.75">
      <c r="C1174" s="391"/>
      <c r="D1174" s="391"/>
      <c r="E1174" s="391"/>
      <c r="F1174" s="391"/>
      <c r="G1174" s="391"/>
      <c r="H1174" s="391"/>
    </row>
    <row r="1175" spans="3:8" s="127" customFormat="1" ht="12.75">
      <c r="C1175" s="391"/>
      <c r="D1175" s="391"/>
      <c r="E1175" s="391"/>
      <c r="F1175" s="391"/>
      <c r="G1175" s="391"/>
      <c r="H1175" s="391"/>
    </row>
    <row r="1176" spans="3:8" s="127" customFormat="1" ht="12.75">
      <c r="C1176" s="391"/>
      <c r="D1176" s="391"/>
      <c r="E1176" s="391"/>
      <c r="F1176" s="391"/>
      <c r="G1176" s="391"/>
      <c r="H1176" s="391"/>
    </row>
    <row r="1177" spans="3:8" s="127" customFormat="1" ht="12.75">
      <c r="C1177" s="391"/>
      <c r="D1177" s="391"/>
      <c r="E1177" s="391"/>
      <c r="F1177" s="391"/>
      <c r="G1177" s="391"/>
      <c r="H1177" s="391"/>
    </row>
    <row r="1178" spans="3:8" s="127" customFormat="1" ht="12.75">
      <c r="C1178" s="391"/>
      <c r="D1178" s="391"/>
      <c r="E1178" s="391"/>
      <c r="F1178" s="391"/>
      <c r="G1178" s="391"/>
      <c r="H1178" s="391"/>
    </row>
    <row r="1179" spans="3:8" s="127" customFormat="1" ht="12.75">
      <c r="C1179" s="391"/>
      <c r="D1179" s="391"/>
      <c r="E1179" s="391"/>
      <c r="F1179" s="391"/>
      <c r="G1179" s="391"/>
      <c r="H1179" s="391"/>
    </row>
    <row r="1180" spans="3:8" s="127" customFormat="1" ht="12.75">
      <c r="C1180" s="391"/>
      <c r="D1180" s="391"/>
      <c r="E1180" s="391"/>
      <c r="F1180" s="391"/>
      <c r="G1180" s="391"/>
      <c r="H1180" s="391"/>
    </row>
    <row r="1181" spans="3:8" s="127" customFormat="1" ht="12.75">
      <c r="C1181" s="391"/>
      <c r="D1181" s="391"/>
      <c r="E1181" s="391"/>
      <c r="F1181" s="391"/>
      <c r="G1181" s="391"/>
      <c r="H1181" s="391"/>
    </row>
    <row r="1182" spans="3:8" s="127" customFormat="1" ht="12.75">
      <c r="C1182" s="391"/>
      <c r="D1182" s="391"/>
      <c r="E1182" s="391"/>
      <c r="F1182" s="391"/>
      <c r="G1182" s="391"/>
      <c r="H1182" s="391"/>
    </row>
    <row r="1183" spans="3:8" s="127" customFormat="1" ht="12.75">
      <c r="C1183" s="391"/>
      <c r="D1183" s="391"/>
      <c r="E1183" s="391"/>
      <c r="F1183" s="391"/>
      <c r="G1183" s="391"/>
      <c r="H1183" s="391"/>
    </row>
    <row r="1184" spans="3:8" s="127" customFormat="1" ht="12.75">
      <c r="C1184" s="391"/>
      <c r="D1184" s="391"/>
      <c r="E1184" s="391"/>
      <c r="F1184" s="391"/>
      <c r="G1184" s="391"/>
      <c r="H1184" s="391"/>
    </row>
    <row r="1185" spans="3:8" s="127" customFormat="1" ht="12.75">
      <c r="C1185" s="391"/>
      <c r="D1185" s="391"/>
      <c r="E1185" s="391"/>
      <c r="F1185" s="391"/>
      <c r="G1185" s="391"/>
      <c r="H1185" s="391"/>
    </row>
    <row r="1186" spans="3:8" s="127" customFormat="1" ht="12.75">
      <c r="C1186" s="391"/>
      <c r="D1186" s="391"/>
      <c r="E1186" s="391"/>
      <c r="F1186" s="391"/>
      <c r="G1186" s="391"/>
      <c r="H1186" s="391"/>
    </row>
    <row r="1187" spans="3:8" s="127" customFormat="1" ht="12.75">
      <c r="C1187" s="391"/>
      <c r="D1187" s="391"/>
      <c r="E1187" s="391"/>
      <c r="F1187" s="391"/>
      <c r="G1187" s="391"/>
      <c r="H1187" s="391"/>
    </row>
    <row r="1188" spans="3:8" s="127" customFormat="1" ht="12.75">
      <c r="C1188" s="391"/>
      <c r="D1188" s="391"/>
      <c r="E1188" s="391"/>
      <c r="F1188" s="391"/>
      <c r="G1188" s="391"/>
      <c r="H1188" s="391"/>
    </row>
    <row r="1189" spans="3:8" s="127" customFormat="1" ht="12.75">
      <c r="C1189" s="391"/>
      <c r="D1189" s="391"/>
      <c r="E1189" s="391"/>
      <c r="F1189" s="391"/>
      <c r="G1189" s="391"/>
      <c r="H1189" s="391"/>
    </row>
    <row r="1190" spans="3:8" s="127" customFormat="1" ht="12.75">
      <c r="C1190" s="391"/>
      <c r="D1190" s="391"/>
      <c r="E1190" s="391"/>
      <c r="F1190" s="391"/>
      <c r="G1190" s="391"/>
      <c r="H1190" s="391"/>
    </row>
    <row r="1191" spans="3:8" s="127" customFormat="1" ht="12.75">
      <c r="C1191" s="391"/>
      <c r="D1191" s="391"/>
      <c r="E1191" s="391"/>
      <c r="F1191" s="391"/>
      <c r="G1191" s="391"/>
      <c r="H1191" s="391"/>
    </row>
    <row r="1192" spans="3:8" s="127" customFormat="1" ht="12.75">
      <c r="C1192" s="391"/>
      <c r="D1192" s="391"/>
      <c r="E1192" s="391"/>
      <c r="F1192" s="391"/>
      <c r="G1192" s="391"/>
      <c r="H1192" s="391"/>
    </row>
    <row r="1193" spans="3:8" s="127" customFormat="1" ht="12.75">
      <c r="C1193" s="391"/>
      <c r="D1193" s="391"/>
      <c r="E1193" s="391"/>
      <c r="F1193" s="391"/>
      <c r="G1193" s="391"/>
      <c r="H1193" s="391"/>
    </row>
    <row r="1194" spans="3:8" s="127" customFormat="1" ht="12.75">
      <c r="C1194" s="391"/>
      <c r="D1194" s="391"/>
      <c r="E1194" s="391"/>
      <c r="F1194" s="391"/>
      <c r="G1194" s="391"/>
      <c r="H1194" s="391"/>
    </row>
    <row r="1195" spans="3:8" s="127" customFormat="1" ht="12.75">
      <c r="C1195" s="391"/>
      <c r="D1195" s="391"/>
      <c r="E1195" s="391"/>
      <c r="F1195" s="391"/>
      <c r="G1195" s="391"/>
      <c r="H1195" s="391"/>
    </row>
    <row r="1196" spans="3:8" s="127" customFormat="1" ht="12.75">
      <c r="C1196" s="391"/>
      <c r="D1196" s="391"/>
      <c r="E1196" s="391"/>
      <c r="F1196" s="391"/>
      <c r="G1196" s="391"/>
      <c r="H1196" s="391"/>
    </row>
    <row r="1197" spans="3:8" s="127" customFormat="1" ht="12.75">
      <c r="C1197" s="391"/>
      <c r="D1197" s="391"/>
      <c r="E1197" s="391"/>
      <c r="F1197" s="391"/>
      <c r="G1197" s="391"/>
      <c r="H1197" s="391"/>
    </row>
    <row r="1198" spans="3:8" s="127" customFormat="1" ht="12.75">
      <c r="C1198" s="391"/>
      <c r="D1198" s="391"/>
      <c r="E1198" s="391"/>
      <c r="F1198" s="391"/>
      <c r="G1198" s="391"/>
      <c r="H1198" s="391"/>
    </row>
    <row r="1199" spans="3:8" s="127" customFormat="1" ht="12.75">
      <c r="C1199" s="391"/>
      <c r="D1199" s="391"/>
      <c r="E1199" s="391"/>
      <c r="F1199" s="391"/>
      <c r="G1199" s="391"/>
      <c r="H1199" s="391"/>
    </row>
    <row r="1200" spans="3:8" s="127" customFormat="1" ht="12.75">
      <c r="C1200" s="391"/>
      <c r="D1200" s="391"/>
      <c r="E1200" s="391"/>
      <c r="F1200" s="391"/>
      <c r="G1200" s="391"/>
      <c r="H1200" s="391"/>
    </row>
    <row r="1201" spans="3:8" s="127" customFormat="1" ht="12.75">
      <c r="C1201" s="391"/>
      <c r="D1201" s="391"/>
      <c r="E1201" s="391"/>
      <c r="F1201" s="391"/>
      <c r="G1201" s="391"/>
      <c r="H1201" s="391"/>
    </row>
    <row r="1202" spans="3:8" s="127" customFormat="1" ht="12.75">
      <c r="C1202" s="391"/>
      <c r="D1202" s="391"/>
      <c r="E1202" s="391"/>
      <c r="F1202" s="391"/>
      <c r="G1202" s="391"/>
      <c r="H1202" s="391"/>
    </row>
    <row r="1203" spans="3:8" s="127" customFormat="1" ht="12.75">
      <c r="C1203" s="391"/>
      <c r="D1203" s="391"/>
      <c r="E1203" s="391"/>
      <c r="F1203" s="391"/>
      <c r="G1203" s="391"/>
      <c r="H1203" s="391"/>
    </row>
    <row r="1204" spans="3:8" s="127" customFormat="1" ht="12.75">
      <c r="C1204" s="391"/>
      <c r="D1204" s="391"/>
      <c r="E1204" s="391"/>
      <c r="F1204" s="391"/>
      <c r="G1204" s="391"/>
      <c r="H1204" s="391"/>
    </row>
    <row r="1205" spans="3:8" s="127" customFormat="1" ht="12.75">
      <c r="C1205" s="391"/>
      <c r="D1205" s="391"/>
      <c r="E1205" s="391"/>
      <c r="F1205" s="391"/>
      <c r="G1205" s="391"/>
      <c r="H1205" s="391"/>
    </row>
    <row r="1206" spans="3:8" s="127" customFormat="1" ht="12.75">
      <c r="C1206" s="391"/>
      <c r="D1206" s="391"/>
      <c r="E1206" s="391"/>
      <c r="F1206" s="391"/>
      <c r="G1206" s="391"/>
      <c r="H1206" s="391"/>
    </row>
    <row r="1207" spans="3:8" s="127" customFormat="1" ht="12.75">
      <c r="C1207" s="391"/>
      <c r="D1207" s="391"/>
      <c r="E1207" s="391"/>
      <c r="F1207" s="391"/>
      <c r="G1207" s="391"/>
      <c r="H1207" s="391"/>
    </row>
    <row r="1208" spans="3:8" s="127" customFormat="1" ht="12.75">
      <c r="C1208" s="391"/>
      <c r="D1208" s="391"/>
      <c r="E1208" s="391"/>
      <c r="F1208" s="391"/>
      <c r="G1208" s="391"/>
      <c r="H1208" s="391"/>
    </row>
    <row r="1209" spans="3:8" s="127" customFormat="1" ht="12.75">
      <c r="C1209" s="391"/>
      <c r="D1209" s="391"/>
      <c r="E1209" s="391"/>
      <c r="F1209" s="391"/>
      <c r="G1209" s="391"/>
      <c r="H1209" s="391"/>
    </row>
    <row r="1210" spans="3:8" s="127" customFormat="1" ht="12.75">
      <c r="C1210" s="391"/>
      <c r="D1210" s="391"/>
      <c r="E1210" s="391"/>
      <c r="F1210" s="391"/>
      <c r="G1210" s="391"/>
      <c r="H1210" s="391"/>
    </row>
    <row r="1211" spans="3:8" s="127" customFormat="1" ht="12.75">
      <c r="C1211" s="391"/>
      <c r="D1211" s="391"/>
      <c r="E1211" s="391"/>
      <c r="F1211" s="391"/>
      <c r="G1211" s="391"/>
      <c r="H1211" s="391"/>
    </row>
    <row r="1212" spans="3:8" s="127" customFormat="1" ht="12.75">
      <c r="C1212" s="391"/>
      <c r="D1212" s="391"/>
      <c r="E1212" s="391"/>
      <c r="F1212" s="391"/>
      <c r="G1212" s="391"/>
      <c r="H1212" s="391"/>
    </row>
    <row r="1213" spans="3:8" s="127" customFormat="1" ht="12.75">
      <c r="C1213" s="391"/>
      <c r="D1213" s="391"/>
      <c r="E1213" s="391"/>
      <c r="F1213" s="391"/>
      <c r="G1213" s="391"/>
      <c r="H1213" s="391"/>
    </row>
    <row r="1214" spans="3:8" s="127" customFormat="1" ht="12.75">
      <c r="C1214" s="391"/>
      <c r="D1214" s="391"/>
      <c r="E1214" s="391"/>
      <c r="F1214" s="391"/>
      <c r="G1214" s="391"/>
      <c r="H1214" s="391"/>
    </row>
    <row r="1215" spans="3:8" s="127" customFormat="1" ht="12.75">
      <c r="C1215" s="391"/>
      <c r="D1215" s="391"/>
      <c r="E1215" s="391"/>
      <c r="F1215" s="391"/>
      <c r="G1215" s="391"/>
      <c r="H1215" s="391"/>
    </row>
    <row r="1216" spans="3:8" s="127" customFormat="1" ht="12.75">
      <c r="C1216" s="391"/>
      <c r="D1216" s="391"/>
      <c r="E1216" s="391"/>
      <c r="F1216" s="391"/>
      <c r="G1216" s="391"/>
      <c r="H1216" s="391"/>
    </row>
    <row r="1217" spans="3:8" s="127" customFormat="1" ht="12.75">
      <c r="C1217" s="391"/>
      <c r="D1217" s="391"/>
      <c r="E1217" s="391"/>
      <c r="F1217" s="391"/>
      <c r="G1217" s="391"/>
      <c r="H1217" s="391"/>
    </row>
    <row r="1218" spans="3:8" s="127" customFormat="1" ht="12.75">
      <c r="C1218" s="391"/>
      <c r="D1218" s="391"/>
      <c r="E1218" s="391"/>
      <c r="F1218" s="391"/>
      <c r="G1218" s="391"/>
      <c r="H1218" s="391"/>
    </row>
    <row r="1219" spans="3:8" s="127" customFormat="1" ht="12.75">
      <c r="C1219" s="391"/>
      <c r="D1219" s="391"/>
      <c r="E1219" s="391"/>
      <c r="F1219" s="391"/>
      <c r="G1219" s="391"/>
      <c r="H1219" s="391"/>
    </row>
    <row r="1220" spans="3:8" s="127" customFormat="1" ht="12.75">
      <c r="C1220" s="391"/>
      <c r="D1220" s="391"/>
      <c r="E1220" s="391"/>
      <c r="F1220" s="391"/>
      <c r="G1220" s="391"/>
      <c r="H1220" s="391"/>
    </row>
    <row r="1221" spans="3:8" s="127" customFormat="1" ht="12.75">
      <c r="C1221" s="391"/>
      <c r="D1221" s="391"/>
      <c r="E1221" s="391"/>
      <c r="F1221" s="391"/>
      <c r="G1221" s="391"/>
      <c r="H1221" s="391"/>
    </row>
    <row r="1222" spans="3:8" s="127" customFormat="1" ht="12.75">
      <c r="C1222" s="391"/>
      <c r="D1222" s="391"/>
      <c r="E1222" s="391"/>
      <c r="F1222" s="391"/>
      <c r="G1222" s="391"/>
      <c r="H1222" s="391"/>
    </row>
    <row r="1223" spans="3:8" s="127" customFormat="1" ht="12.75">
      <c r="C1223" s="391"/>
      <c r="D1223" s="391"/>
      <c r="E1223" s="391"/>
      <c r="F1223" s="391"/>
      <c r="G1223" s="391"/>
      <c r="H1223" s="391"/>
    </row>
    <row r="1224" spans="3:8" s="127" customFormat="1" ht="12.75">
      <c r="C1224" s="391"/>
      <c r="D1224" s="391"/>
      <c r="E1224" s="391"/>
      <c r="F1224" s="391"/>
      <c r="G1224" s="391"/>
      <c r="H1224" s="391"/>
    </row>
    <row r="1225" spans="3:8" s="127" customFormat="1" ht="12.75">
      <c r="C1225" s="391"/>
      <c r="D1225" s="391"/>
      <c r="E1225" s="391"/>
      <c r="F1225" s="391"/>
      <c r="G1225" s="391"/>
      <c r="H1225" s="391"/>
    </row>
    <row r="1226" spans="3:8" s="127" customFormat="1" ht="12.75">
      <c r="C1226" s="391"/>
      <c r="D1226" s="391"/>
      <c r="E1226" s="391"/>
      <c r="F1226" s="391"/>
      <c r="G1226" s="391"/>
      <c r="H1226" s="391"/>
    </row>
    <row r="1227" spans="3:8" s="127" customFormat="1" ht="12.75">
      <c r="C1227" s="391"/>
      <c r="D1227" s="391"/>
      <c r="E1227" s="391"/>
      <c r="F1227" s="391"/>
      <c r="G1227" s="391"/>
      <c r="H1227" s="391"/>
    </row>
    <row r="1228" spans="3:8" s="127" customFormat="1" ht="12.75">
      <c r="C1228" s="391"/>
      <c r="D1228" s="391"/>
      <c r="E1228" s="391"/>
      <c r="F1228" s="391"/>
      <c r="G1228" s="391"/>
      <c r="H1228" s="391"/>
    </row>
    <row r="1229" spans="3:8" s="127" customFormat="1" ht="12.75">
      <c r="C1229" s="391"/>
      <c r="D1229" s="391"/>
      <c r="E1229" s="391"/>
      <c r="F1229" s="391"/>
      <c r="G1229" s="391"/>
      <c r="H1229" s="391"/>
    </row>
    <row r="1230" spans="3:8" s="127" customFormat="1" ht="12.75">
      <c r="C1230" s="391"/>
      <c r="D1230" s="391"/>
      <c r="E1230" s="391"/>
      <c r="F1230" s="391"/>
      <c r="G1230" s="391"/>
      <c r="H1230" s="391"/>
    </row>
    <row r="1231" spans="3:8" s="127" customFormat="1" ht="12.75">
      <c r="C1231" s="391"/>
      <c r="D1231" s="391"/>
      <c r="E1231" s="391"/>
      <c r="F1231" s="391"/>
      <c r="G1231" s="391"/>
      <c r="H1231" s="391"/>
    </row>
    <row r="1232" spans="3:8" s="127" customFormat="1" ht="12.75">
      <c r="C1232" s="391"/>
      <c r="D1232" s="391"/>
      <c r="E1232" s="391"/>
      <c r="F1232" s="391"/>
      <c r="G1232" s="391"/>
      <c r="H1232" s="391"/>
    </row>
    <row r="1233" spans="3:8" s="127" customFormat="1" ht="12.75">
      <c r="C1233" s="391"/>
      <c r="D1233" s="391"/>
      <c r="E1233" s="391"/>
      <c r="F1233" s="391"/>
      <c r="G1233" s="391"/>
      <c r="H1233" s="391"/>
    </row>
    <row r="1234" spans="3:8" s="127" customFormat="1" ht="12.75">
      <c r="C1234" s="391"/>
      <c r="D1234" s="391"/>
      <c r="E1234" s="391"/>
      <c r="F1234" s="391"/>
      <c r="G1234" s="391"/>
      <c r="H1234" s="391"/>
    </row>
    <row r="1235" spans="3:8" s="127" customFormat="1" ht="12.75">
      <c r="C1235" s="391"/>
      <c r="D1235" s="391"/>
      <c r="E1235" s="391"/>
      <c r="F1235" s="391"/>
      <c r="G1235" s="391"/>
      <c r="H1235" s="391"/>
    </row>
    <row r="1236" spans="3:8" s="127" customFormat="1" ht="12.75">
      <c r="C1236" s="391"/>
      <c r="D1236" s="391"/>
      <c r="E1236" s="391"/>
      <c r="F1236" s="391"/>
      <c r="G1236" s="391"/>
      <c r="H1236" s="391"/>
    </row>
    <row r="1237" spans="3:8" s="127" customFormat="1" ht="12.75">
      <c r="C1237" s="391"/>
      <c r="D1237" s="391"/>
      <c r="E1237" s="391"/>
      <c r="F1237" s="391"/>
      <c r="G1237" s="391"/>
      <c r="H1237" s="391"/>
    </row>
    <row r="1238" spans="3:8" s="127" customFormat="1" ht="12.75">
      <c r="C1238" s="391"/>
      <c r="D1238" s="391"/>
      <c r="E1238" s="391"/>
      <c r="F1238" s="391"/>
      <c r="G1238" s="391"/>
      <c r="H1238" s="391"/>
    </row>
    <row r="1239" spans="3:8" s="127" customFormat="1" ht="12.75">
      <c r="C1239" s="391"/>
      <c r="D1239" s="391"/>
      <c r="E1239" s="391"/>
      <c r="F1239" s="391"/>
      <c r="G1239" s="391"/>
      <c r="H1239" s="391"/>
    </row>
    <row r="1240" spans="3:8" s="127" customFormat="1" ht="12.75">
      <c r="C1240" s="391"/>
      <c r="D1240" s="391"/>
      <c r="E1240" s="391"/>
      <c r="F1240" s="391"/>
      <c r="G1240" s="391"/>
      <c r="H1240" s="391"/>
    </row>
    <row r="1241" spans="3:8" s="127" customFormat="1" ht="12.75">
      <c r="C1241" s="391"/>
      <c r="D1241" s="391"/>
      <c r="E1241" s="391"/>
      <c r="F1241" s="391"/>
      <c r="G1241" s="391"/>
      <c r="H1241" s="391"/>
    </row>
    <row r="1242" spans="3:8" s="127" customFormat="1" ht="12.75">
      <c r="C1242" s="391"/>
      <c r="D1242" s="391"/>
      <c r="E1242" s="391"/>
      <c r="F1242" s="391"/>
      <c r="G1242" s="391"/>
      <c r="H1242" s="391"/>
    </row>
    <row r="1243" spans="3:8" s="127" customFormat="1" ht="12.75">
      <c r="C1243" s="391"/>
      <c r="D1243" s="391"/>
      <c r="E1243" s="391"/>
      <c r="F1243" s="391"/>
      <c r="G1243" s="391"/>
      <c r="H1243" s="391"/>
    </row>
    <row r="1244" spans="3:8" s="127" customFormat="1" ht="12.75">
      <c r="C1244" s="391"/>
      <c r="D1244" s="391"/>
      <c r="E1244" s="391"/>
      <c r="F1244" s="391"/>
      <c r="G1244" s="391"/>
      <c r="H1244" s="391"/>
    </row>
    <row r="1245" spans="3:8" s="127" customFormat="1" ht="12.75">
      <c r="C1245" s="391"/>
      <c r="D1245" s="391"/>
      <c r="E1245" s="391"/>
      <c r="F1245" s="391"/>
      <c r="G1245" s="391"/>
      <c r="H1245" s="391"/>
    </row>
    <row r="1246" spans="3:8" s="127" customFormat="1" ht="12.75">
      <c r="C1246" s="391"/>
      <c r="D1246" s="391"/>
      <c r="E1246" s="391"/>
      <c r="F1246" s="391"/>
      <c r="G1246" s="391"/>
      <c r="H1246" s="391"/>
    </row>
    <row r="1247" spans="3:8" s="127" customFormat="1" ht="12.75">
      <c r="C1247" s="391"/>
      <c r="D1247" s="391"/>
      <c r="E1247" s="391"/>
      <c r="F1247" s="391"/>
      <c r="G1247" s="391"/>
      <c r="H1247" s="391"/>
    </row>
    <row r="1248" spans="3:8" s="127" customFormat="1" ht="12.75">
      <c r="C1248" s="391"/>
      <c r="D1248" s="391"/>
      <c r="E1248" s="391"/>
      <c r="F1248" s="391"/>
      <c r="G1248" s="391"/>
      <c r="H1248" s="391"/>
    </row>
    <row r="1249" spans="3:8" s="127" customFormat="1" ht="12.75">
      <c r="C1249" s="391"/>
      <c r="D1249" s="391"/>
      <c r="E1249" s="391"/>
      <c r="F1249" s="391"/>
      <c r="G1249" s="391"/>
      <c r="H1249" s="391"/>
    </row>
    <row r="1250" spans="3:8" s="127" customFormat="1" ht="12.75">
      <c r="C1250" s="391"/>
      <c r="D1250" s="391"/>
      <c r="E1250" s="391"/>
      <c r="F1250" s="391"/>
      <c r="G1250" s="391"/>
      <c r="H1250" s="391"/>
    </row>
    <row r="1251" spans="3:8" s="127" customFormat="1" ht="12.75">
      <c r="C1251" s="391"/>
      <c r="D1251" s="391"/>
      <c r="E1251" s="391"/>
      <c r="F1251" s="391"/>
      <c r="G1251" s="391"/>
      <c r="H1251" s="391"/>
    </row>
    <row r="1252" spans="3:8" s="127" customFormat="1" ht="12.75">
      <c r="C1252" s="391"/>
      <c r="D1252" s="391"/>
      <c r="E1252" s="391"/>
      <c r="F1252" s="391"/>
      <c r="G1252" s="391"/>
      <c r="H1252" s="391"/>
    </row>
    <row r="1253" spans="3:8" s="127" customFormat="1" ht="12.75">
      <c r="C1253" s="391"/>
      <c r="D1253" s="391"/>
      <c r="E1253" s="391"/>
      <c r="F1253" s="391"/>
      <c r="G1253" s="391"/>
      <c r="H1253" s="391"/>
    </row>
    <row r="1254" spans="3:8" s="127" customFormat="1" ht="12.75">
      <c r="C1254" s="391"/>
      <c r="D1254" s="391"/>
      <c r="E1254" s="391"/>
      <c r="F1254" s="391"/>
      <c r="G1254" s="391"/>
      <c r="H1254" s="391"/>
    </row>
    <row r="1255" spans="3:8" s="127" customFormat="1" ht="12.75">
      <c r="C1255" s="391"/>
      <c r="D1255" s="391"/>
      <c r="E1255" s="391"/>
      <c r="F1255" s="391"/>
      <c r="G1255" s="391"/>
      <c r="H1255" s="391"/>
    </row>
    <row r="1256" spans="3:8" s="127" customFormat="1" ht="12.75">
      <c r="C1256" s="391"/>
      <c r="D1256" s="391"/>
      <c r="E1256" s="391"/>
      <c r="F1256" s="391"/>
      <c r="G1256" s="391"/>
      <c r="H1256" s="391"/>
    </row>
    <row r="1257" spans="3:8" s="127" customFormat="1" ht="12.75">
      <c r="C1257" s="391"/>
      <c r="D1257" s="391"/>
      <c r="E1257" s="391"/>
      <c r="F1257" s="391"/>
      <c r="G1257" s="391"/>
      <c r="H1257" s="391"/>
    </row>
    <row r="1258" spans="3:8" s="127" customFormat="1" ht="12.75">
      <c r="C1258" s="391"/>
      <c r="D1258" s="391"/>
      <c r="E1258" s="391"/>
      <c r="F1258" s="391"/>
      <c r="G1258" s="391"/>
      <c r="H1258" s="391"/>
    </row>
    <row r="1259" spans="3:8" s="127" customFormat="1" ht="12.75">
      <c r="C1259" s="391"/>
      <c r="D1259" s="391"/>
      <c r="E1259" s="391"/>
      <c r="F1259" s="391"/>
      <c r="G1259" s="391"/>
      <c r="H1259" s="391"/>
    </row>
    <row r="1260" spans="3:8" s="127" customFormat="1" ht="12.75">
      <c r="C1260" s="391"/>
      <c r="D1260" s="391"/>
      <c r="E1260" s="391"/>
      <c r="F1260" s="391"/>
      <c r="G1260" s="391"/>
      <c r="H1260" s="391"/>
    </row>
    <row r="1261" spans="3:8" s="127" customFormat="1" ht="12.75">
      <c r="C1261" s="391"/>
      <c r="D1261" s="391"/>
      <c r="E1261" s="391"/>
      <c r="F1261" s="391"/>
      <c r="G1261" s="391"/>
      <c r="H1261" s="391"/>
    </row>
    <row r="1262" spans="3:8" s="127" customFormat="1" ht="12.75">
      <c r="C1262" s="391"/>
      <c r="D1262" s="391"/>
      <c r="E1262" s="391"/>
      <c r="F1262" s="391"/>
      <c r="G1262" s="391"/>
      <c r="H1262" s="391"/>
    </row>
    <row r="1263" spans="3:8" s="127" customFormat="1" ht="12.75">
      <c r="C1263" s="391"/>
      <c r="D1263" s="391"/>
      <c r="E1263" s="391"/>
      <c r="F1263" s="391"/>
      <c r="G1263" s="391"/>
      <c r="H1263" s="391"/>
    </row>
    <row r="1264" spans="3:8" s="127" customFormat="1" ht="12.75">
      <c r="C1264" s="391"/>
      <c r="D1264" s="391"/>
      <c r="E1264" s="391"/>
      <c r="F1264" s="391"/>
      <c r="G1264" s="391"/>
      <c r="H1264" s="391"/>
    </row>
    <row r="1265" spans="3:8" s="127" customFormat="1" ht="12.75">
      <c r="C1265" s="391"/>
      <c r="D1265" s="391"/>
      <c r="E1265" s="391"/>
      <c r="F1265" s="391"/>
      <c r="G1265" s="391"/>
      <c r="H1265" s="391"/>
    </row>
    <row r="1266" spans="3:8" s="127" customFormat="1" ht="12.75">
      <c r="C1266" s="391"/>
      <c r="D1266" s="391"/>
      <c r="E1266" s="391"/>
      <c r="F1266" s="391"/>
      <c r="G1266" s="391"/>
      <c r="H1266" s="391"/>
    </row>
    <row r="1267" spans="3:8" s="127" customFormat="1" ht="12.75">
      <c r="C1267" s="391"/>
      <c r="D1267" s="391"/>
      <c r="E1267" s="391"/>
      <c r="F1267" s="391"/>
      <c r="G1267" s="391"/>
      <c r="H1267" s="391"/>
    </row>
    <row r="1268" spans="3:8" s="127" customFormat="1" ht="12.75">
      <c r="C1268" s="391"/>
      <c r="D1268" s="391"/>
      <c r="E1268" s="391"/>
      <c r="F1268" s="391"/>
      <c r="G1268" s="391"/>
      <c r="H1268" s="391"/>
    </row>
    <row r="1269" spans="3:8" s="127" customFormat="1" ht="12.75">
      <c r="C1269" s="391"/>
      <c r="D1269" s="391"/>
      <c r="E1269" s="391"/>
      <c r="F1269" s="391"/>
      <c r="G1269" s="391"/>
      <c r="H1269" s="391"/>
    </row>
    <row r="1270" spans="3:8" s="127" customFormat="1" ht="12.75">
      <c r="C1270" s="391"/>
      <c r="D1270" s="391"/>
      <c r="E1270" s="391"/>
      <c r="F1270" s="391"/>
      <c r="G1270" s="391"/>
      <c r="H1270" s="391"/>
    </row>
    <row r="1271" spans="3:8" s="127" customFormat="1" ht="12.75">
      <c r="C1271" s="391"/>
      <c r="D1271" s="391"/>
      <c r="E1271" s="391"/>
      <c r="F1271" s="391"/>
      <c r="G1271" s="391"/>
      <c r="H1271" s="391"/>
    </row>
    <row r="1272" spans="3:8" s="127" customFormat="1" ht="12.75">
      <c r="C1272" s="391"/>
      <c r="D1272" s="391"/>
      <c r="E1272" s="391"/>
      <c r="F1272" s="391"/>
      <c r="G1272" s="391"/>
      <c r="H1272" s="391"/>
    </row>
    <row r="1273" spans="3:8" s="127" customFormat="1" ht="12.75">
      <c r="C1273" s="391"/>
      <c r="D1273" s="391"/>
      <c r="E1273" s="391"/>
      <c r="F1273" s="391"/>
      <c r="G1273" s="391"/>
      <c r="H1273" s="391"/>
    </row>
    <row r="1274" spans="3:8" s="127" customFormat="1" ht="12.75">
      <c r="C1274" s="391"/>
      <c r="D1274" s="391"/>
      <c r="E1274" s="391"/>
      <c r="F1274" s="391"/>
      <c r="G1274" s="391"/>
      <c r="H1274" s="391"/>
    </row>
    <row r="1275" spans="3:8" s="127" customFormat="1" ht="12.75">
      <c r="C1275" s="391"/>
      <c r="D1275" s="391"/>
      <c r="E1275" s="391"/>
      <c r="F1275" s="391"/>
      <c r="G1275" s="391"/>
      <c r="H1275" s="391"/>
    </row>
    <row r="1276" spans="3:8" s="127" customFormat="1" ht="12.75">
      <c r="C1276" s="391"/>
      <c r="D1276" s="391"/>
      <c r="E1276" s="391"/>
      <c r="F1276" s="391"/>
      <c r="G1276" s="391"/>
      <c r="H1276" s="391"/>
    </row>
    <row r="1277" spans="3:8" s="127" customFormat="1" ht="12.75">
      <c r="C1277" s="391"/>
      <c r="D1277" s="391"/>
      <c r="E1277" s="391"/>
      <c r="F1277" s="391"/>
      <c r="G1277" s="391"/>
      <c r="H1277" s="391"/>
    </row>
    <row r="1278" spans="3:8" s="127" customFormat="1" ht="12.75">
      <c r="C1278" s="391"/>
      <c r="D1278" s="391"/>
      <c r="E1278" s="391"/>
      <c r="F1278" s="391"/>
      <c r="G1278" s="391"/>
      <c r="H1278" s="391"/>
    </row>
    <row r="1279" spans="3:8" s="127" customFormat="1" ht="12.75">
      <c r="C1279" s="391"/>
      <c r="D1279" s="391"/>
      <c r="E1279" s="391"/>
      <c r="F1279" s="391"/>
      <c r="G1279" s="391"/>
      <c r="H1279" s="391"/>
    </row>
    <row r="1280" spans="3:8" s="127" customFormat="1" ht="12.75">
      <c r="C1280" s="391"/>
      <c r="D1280" s="391"/>
      <c r="E1280" s="391"/>
      <c r="F1280" s="391"/>
      <c r="G1280" s="391"/>
      <c r="H1280" s="391"/>
    </row>
    <row r="1281" spans="3:8" s="127" customFormat="1" ht="12.75">
      <c r="C1281" s="391"/>
      <c r="D1281" s="391"/>
      <c r="E1281" s="391"/>
      <c r="F1281" s="391"/>
      <c r="G1281" s="391"/>
      <c r="H1281" s="391"/>
    </row>
    <row r="1282" spans="3:8" s="127" customFormat="1" ht="12.75">
      <c r="C1282" s="391"/>
      <c r="D1282" s="391"/>
      <c r="E1282" s="391"/>
      <c r="F1282" s="391"/>
      <c r="G1282" s="391"/>
      <c r="H1282" s="391"/>
    </row>
    <row r="1283" spans="3:8" s="127" customFormat="1" ht="12.75">
      <c r="C1283" s="391"/>
      <c r="D1283" s="391"/>
      <c r="E1283" s="391"/>
      <c r="F1283" s="391"/>
      <c r="G1283" s="391"/>
      <c r="H1283" s="391"/>
    </row>
    <row r="1284" spans="3:8" s="127" customFormat="1" ht="12.75">
      <c r="C1284" s="391"/>
      <c r="D1284" s="391"/>
      <c r="E1284" s="391"/>
      <c r="F1284" s="391"/>
      <c r="G1284" s="391"/>
      <c r="H1284" s="391"/>
    </row>
    <row r="1285" spans="3:8" s="127" customFormat="1" ht="12.75">
      <c r="C1285" s="391"/>
      <c r="D1285" s="391"/>
      <c r="E1285" s="391"/>
      <c r="F1285" s="391"/>
      <c r="G1285" s="391"/>
      <c r="H1285" s="391"/>
    </row>
    <row r="1286" spans="3:8" s="127" customFormat="1" ht="12.75">
      <c r="C1286" s="391"/>
      <c r="D1286" s="391"/>
      <c r="E1286" s="391"/>
      <c r="F1286" s="391"/>
      <c r="G1286" s="391"/>
      <c r="H1286" s="391"/>
    </row>
    <row r="1287" spans="3:8" s="127" customFormat="1" ht="12.75">
      <c r="C1287" s="391"/>
      <c r="D1287" s="391"/>
      <c r="E1287" s="391"/>
      <c r="F1287" s="391"/>
      <c r="G1287" s="391"/>
      <c r="H1287" s="391"/>
    </row>
    <row r="1288" spans="3:8" s="127" customFormat="1" ht="12.75">
      <c r="C1288" s="391"/>
      <c r="D1288" s="391"/>
      <c r="E1288" s="391"/>
      <c r="F1288" s="391"/>
      <c r="G1288" s="391"/>
      <c r="H1288" s="391"/>
    </row>
    <row r="1289" spans="3:8" s="127" customFormat="1" ht="12.75">
      <c r="C1289" s="391"/>
      <c r="D1289" s="391"/>
      <c r="E1289" s="391"/>
      <c r="F1289" s="391"/>
      <c r="G1289" s="391"/>
      <c r="H1289" s="391"/>
    </row>
    <row r="1290" spans="3:8" s="127" customFormat="1" ht="12.75">
      <c r="C1290" s="391"/>
      <c r="D1290" s="391"/>
      <c r="E1290" s="391"/>
      <c r="F1290" s="391"/>
      <c r="G1290" s="391"/>
      <c r="H1290" s="391"/>
    </row>
    <row r="1291" spans="3:8" s="127" customFormat="1" ht="12.75">
      <c r="C1291" s="391"/>
      <c r="D1291" s="391"/>
      <c r="E1291" s="391"/>
      <c r="F1291" s="391"/>
      <c r="G1291" s="391"/>
      <c r="H1291" s="391"/>
    </row>
    <row r="1292" spans="3:8" s="127" customFormat="1" ht="12.75">
      <c r="C1292" s="391"/>
      <c r="D1292" s="391"/>
      <c r="E1292" s="391"/>
      <c r="F1292" s="391"/>
      <c r="G1292" s="391"/>
      <c r="H1292" s="391"/>
    </row>
    <row r="1293" spans="3:8" s="127" customFormat="1" ht="12.75">
      <c r="C1293" s="391"/>
      <c r="D1293" s="391"/>
      <c r="E1293" s="391"/>
      <c r="F1293" s="391"/>
      <c r="G1293" s="391"/>
      <c r="H1293" s="391"/>
    </row>
    <row r="1294" spans="3:8" s="127" customFormat="1" ht="12.75">
      <c r="C1294" s="391"/>
      <c r="D1294" s="391"/>
      <c r="E1294" s="391"/>
      <c r="F1294" s="391"/>
      <c r="G1294" s="391"/>
      <c r="H1294" s="391"/>
    </row>
    <row r="1295" spans="3:8" s="127" customFormat="1" ht="12.75">
      <c r="C1295" s="391"/>
      <c r="D1295" s="391"/>
      <c r="E1295" s="391"/>
      <c r="F1295" s="391"/>
      <c r="G1295" s="391"/>
      <c r="H1295" s="391"/>
    </row>
    <row r="1296" spans="3:8" s="127" customFormat="1" ht="12.75">
      <c r="C1296" s="391"/>
      <c r="D1296" s="391"/>
      <c r="E1296" s="391"/>
      <c r="F1296" s="391"/>
      <c r="G1296" s="391"/>
      <c r="H1296" s="391"/>
    </row>
    <row r="1297" spans="3:8" s="127" customFormat="1" ht="12.75">
      <c r="C1297" s="391"/>
      <c r="D1297" s="391"/>
      <c r="E1297" s="391"/>
      <c r="F1297" s="391"/>
      <c r="G1297" s="391"/>
      <c r="H1297" s="391"/>
    </row>
    <row r="1298" spans="3:8" s="127" customFormat="1" ht="12.75">
      <c r="C1298" s="391"/>
      <c r="D1298" s="391"/>
      <c r="E1298" s="391"/>
      <c r="F1298" s="391"/>
      <c r="G1298" s="391"/>
      <c r="H1298" s="391"/>
    </row>
    <row r="1299" spans="3:8" s="127" customFormat="1" ht="12.75">
      <c r="C1299" s="391"/>
      <c r="D1299" s="391"/>
      <c r="E1299" s="391"/>
      <c r="F1299" s="391"/>
      <c r="G1299" s="391"/>
      <c r="H1299" s="391"/>
    </row>
    <row r="1300" spans="3:8" s="127" customFormat="1" ht="12.75">
      <c r="C1300" s="391"/>
      <c r="D1300" s="391"/>
      <c r="E1300" s="391"/>
      <c r="F1300" s="391"/>
      <c r="G1300" s="391"/>
      <c r="H1300" s="391"/>
    </row>
    <row r="1301" spans="3:8" s="127" customFormat="1" ht="12.75">
      <c r="C1301" s="391"/>
      <c r="D1301" s="391"/>
      <c r="E1301" s="391"/>
      <c r="F1301" s="391"/>
      <c r="G1301" s="391"/>
      <c r="H1301" s="391"/>
    </row>
    <row r="1302" spans="3:8" s="127" customFormat="1" ht="12.75">
      <c r="C1302" s="391"/>
      <c r="D1302" s="391"/>
      <c r="E1302" s="391"/>
      <c r="F1302" s="391"/>
      <c r="G1302" s="391"/>
      <c r="H1302" s="391"/>
    </row>
    <row r="1303" spans="3:8" s="127" customFormat="1" ht="12.75">
      <c r="C1303" s="391"/>
      <c r="D1303" s="391"/>
      <c r="E1303" s="391"/>
      <c r="F1303" s="391"/>
      <c r="G1303" s="391"/>
      <c r="H1303" s="391"/>
    </row>
    <row r="1304" spans="3:8" s="127" customFormat="1" ht="12.75">
      <c r="C1304" s="391"/>
      <c r="D1304" s="391"/>
      <c r="E1304" s="391"/>
      <c r="F1304" s="391"/>
      <c r="G1304" s="391"/>
      <c r="H1304" s="391"/>
    </row>
    <row r="1305" spans="3:8" s="127" customFormat="1" ht="12.75">
      <c r="C1305" s="391"/>
      <c r="D1305" s="391"/>
      <c r="E1305" s="391"/>
      <c r="F1305" s="391"/>
      <c r="G1305" s="391"/>
      <c r="H1305" s="391"/>
    </row>
    <row r="1306" spans="3:8" s="127" customFormat="1" ht="12.75">
      <c r="C1306" s="391"/>
      <c r="D1306" s="391"/>
      <c r="E1306" s="391"/>
      <c r="F1306" s="391"/>
      <c r="G1306" s="391"/>
      <c r="H1306" s="391"/>
    </row>
    <row r="1307" spans="3:8" s="127" customFormat="1" ht="12.75">
      <c r="C1307" s="391"/>
      <c r="D1307" s="391"/>
      <c r="E1307" s="391"/>
      <c r="F1307" s="391"/>
      <c r="G1307" s="391"/>
      <c r="H1307" s="391"/>
    </row>
    <row r="1308" spans="3:8" s="127" customFormat="1" ht="12.75">
      <c r="C1308" s="391"/>
      <c r="D1308" s="391"/>
      <c r="E1308" s="391"/>
      <c r="F1308" s="391"/>
      <c r="G1308" s="391"/>
      <c r="H1308" s="391"/>
    </row>
    <row r="1309" spans="3:8" s="127" customFormat="1" ht="12.75">
      <c r="C1309" s="391"/>
      <c r="D1309" s="391"/>
      <c r="E1309" s="391"/>
      <c r="F1309" s="391"/>
      <c r="G1309" s="391"/>
      <c r="H1309" s="391"/>
    </row>
    <row r="1310" spans="3:8" s="127" customFormat="1" ht="12.75">
      <c r="C1310" s="391"/>
      <c r="D1310" s="391"/>
      <c r="E1310" s="391"/>
      <c r="F1310" s="391"/>
      <c r="G1310" s="391"/>
      <c r="H1310" s="391"/>
    </row>
    <row r="1311" spans="3:8" s="127" customFormat="1" ht="12.75">
      <c r="C1311" s="391"/>
      <c r="D1311" s="391"/>
      <c r="E1311" s="391"/>
      <c r="F1311" s="391"/>
      <c r="G1311" s="391"/>
      <c r="H1311" s="391"/>
    </row>
    <row r="1312" spans="3:8" s="127" customFormat="1" ht="12.75">
      <c r="C1312" s="391"/>
      <c r="D1312" s="391"/>
      <c r="E1312" s="391"/>
      <c r="F1312" s="391"/>
      <c r="G1312" s="391"/>
      <c r="H1312" s="391"/>
    </row>
    <row r="1313" spans="3:8" s="127" customFormat="1" ht="12.75">
      <c r="C1313" s="391"/>
      <c r="D1313" s="391"/>
      <c r="E1313" s="391"/>
      <c r="F1313" s="391"/>
      <c r="G1313" s="391"/>
      <c r="H1313" s="391"/>
    </row>
    <row r="1314" spans="3:8" s="127" customFormat="1" ht="12.75">
      <c r="C1314" s="391"/>
      <c r="D1314" s="391"/>
      <c r="E1314" s="391"/>
      <c r="F1314" s="391"/>
      <c r="G1314" s="391"/>
      <c r="H1314" s="391"/>
    </row>
    <row r="1315" spans="3:8" s="127" customFormat="1" ht="12.75">
      <c r="C1315" s="391"/>
      <c r="D1315" s="391"/>
      <c r="E1315" s="391"/>
      <c r="F1315" s="391"/>
      <c r="G1315" s="391"/>
      <c r="H1315" s="391"/>
    </row>
    <row r="1316" spans="3:8" s="127" customFormat="1" ht="12.75">
      <c r="C1316" s="391"/>
      <c r="D1316" s="391"/>
      <c r="E1316" s="391"/>
      <c r="F1316" s="391"/>
      <c r="G1316" s="391"/>
      <c r="H1316" s="391"/>
    </row>
    <row r="1317" spans="3:8" s="127" customFormat="1" ht="12.75">
      <c r="C1317" s="391"/>
      <c r="D1317" s="391"/>
      <c r="E1317" s="391"/>
      <c r="F1317" s="391"/>
      <c r="G1317" s="391"/>
      <c r="H1317" s="391"/>
    </row>
    <row r="1318" spans="3:8" s="127" customFormat="1" ht="12.75">
      <c r="C1318" s="391"/>
      <c r="D1318" s="391"/>
      <c r="E1318" s="391"/>
      <c r="F1318" s="391"/>
      <c r="G1318" s="391"/>
      <c r="H1318" s="391"/>
    </row>
    <row r="1319" spans="3:8" s="127" customFormat="1" ht="12.75">
      <c r="C1319" s="391"/>
      <c r="D1319" s="391"/>
      <c r="E1319" s="391"/>
      <c r="F1319" s="391"/>
      <c r="G1319" s="391"/>
      <c r="H1319" s="391"/>
    </row>
    <row r="1320" spans="3:8" s="127" customFormat="1" ht="12.75">
      <c r="C1320" s="391"/>
      <c r="D1320" s="391"/>
      <c r="E1320" s="391"/>
      <c r="F1320" s="391"/>
      <c r="G1320" s="391"/>
      <c r="H1320" s="391"/>
    </row>
    <row r="1321" spans="3:8" s="127" customFormat="1" ht="12.75">
      <c r="C1321" s="391"/>
      <c r="D1321" s="391"/>
      <c r="E1321" s="391"/>
      <c r="F1321" s="391"/>
      <c r="G1321" s="391"/>
      <c r="H1321" s="391"/>
    </row>
    <row r="1322" spans="3:8" s="127" customFormat="1" ht="12.75">
      <c r="C1322" s="391"/>
      <c r="D1322" s="391"/>
      <c r="E1322" s="391"/>
      <c r="F1322" s="391"/>
      <c r="G1322" s="391"/>
      <c r="H1322" s="391"/>
    </row>
    <row r="1323" spans="3:8" s="127" customFormat="1" ht="12.75">
      <c r="C1323" s="391"/>
      <c r="D1323" s="391"/>
      <c r="E1323" s="391"/>
      <c r="F1323" s="391"/>
      <c r="G1323" s="391"/>
      <c r="H1323" s="391"/>
    </row>
    <row r="1324" spans="3:8" s="127" customFormat="1" ht="12.75">
      <c r="C1324" s="391"/>
      <c r="D1324" s="391"/>
      <c r="E1324" s="391"/>
      <c r="F1324" s="391"/>
      <c r="G1324" s="391"/>
      <c r="H1324" s="391"/>
    </row>
    <row r="1325" spans="3:8" s="127" customFormat="1" ht="12.75">
      <c r="C1325" s="391"/>
      <c r="D1325" s="391"/>
      <c r="E1325" s="391"/>
      <c r="F1325" s="391"/>
      <c r="G1325" s="391"/>
      <c r="H1325" s="391"/>
    </row>
    <row r="1326" spans="3:8" s="127" customFormat="1" ht="12.75">
      <c r="C1326" s="391"/>
      <c r="D1326" s="391"/>
      <c r="E1326" s="391"/>
      <c r="F1326" s="391"/>
      <c r="G1326" s="391"/>
      <c r="H1326" s="391"/>
    </row>
    <row r="1327" spans="3:8" s="127" customFormat="1" ht="12.75">
      <c r="C1327" s="391"/>
      <c r="D1327" s="391"/>
      <c r="E1327" s="391"/>
      <c r="F1327" s="391"/>
      <c r="G1327" s="391"/>
      <c r="H1327" s="391"/>
    </row>
    <row r="1328" spans="3:8" s="127" customFormat="1" ht="12.75">
      <c r="C1328" s="391"/>
      <c r="D1328" s="391"/>
      <c r="E1328" s="391"/>
      <c r="F1328" s="391"/>
      <c r="G1328" s="391"/>
      <c r="H1328" s="391"/>
    </row>
    <row r="1329" spans="3:8" s="127" customFormat="1" ht="12.75">
      <c r="C1329" s="391"/>
      <c r="D1329" s="391"/>
      <c r="E1329" s="391"/>
      <c r="F1329" s="391"/>
      <c r="G1329" s="391"/>
      <c r="H1329" s="391"/>
    </row>
    <row r="1330" spans="3:8" s="127" customFormat="1" ht="12.75">
      <c r="C1330" s="391"/>
      <c r="D1330" s="391"/>
      <c r="E1330" s="391"/>
      <c r="F1330" s="391"/>
      <c r="G1330" s="391"/>
      <c r="H1330" s="391"/>
    </row>
    <row r="1331" spans="3:8" s="127" customFormat="1" ht="12.75">
      <c r="C1331" s="391"/>
      <c r="D1331" s="391"/>
      <c r="E1331" s="391"/>
      <c r="F1331" s="391"/>
      <c r="G1331" s="391"/>
      <c r="H1331" s="391"/>
    </row>
    <row r="1332" spans="3:8" s="127" customFormat="1" ht="12.75">
      <c r="C1332" s="391"/>
      <c r="D1332" s="391"/>
      <c r="E1332" s="391"/>
      <c r="F1332" s="391"/>
      <c r="G1332" s="391"/>
      <c r="H1332" s="391"/>
    </row>
    <row r="1333" spans="3:8" s="127" customFormat="1" ht="12.75">
      <c r="C1333" s="391"/>
      <c r="D1333" s="391"/>
      <c r="E1333" s="391"/>
      <c r="F1333" s="391"/>
      <c r="G1333" s="391"/>
      <c r="H1333" s="391"/>
    </row>
    <row r="1334" spans="3:8" s="127" customFormat="1" ht="12.75">
      <c r="C1334" s="391"/>
      <c r="D1334" s="391"/>
      <c r="E1334" s="391"/>
      <c r="F1334" s="391"/>
      <c r="G1334" s="391"/>
      <c r="H1334" s="391"/>
    </row>
    <row r="1335" spans="3:8" s="127" customFormat="1" ht="12.75">
      <c r="C1335" s="391"/>
      <c r="D1335" s="391"/>
      <c r="E1335" s="391"/>
      <c r="F1335" s="391"/>
      <c r="G1335" s="391"/>
      <c r="H1335" s="391"/>
    </row>
    <row r="1336" spans="3:8" s="127" customFormat="1" ht="12.75">
      <c r="C1336" s="391"/>
      <c r="D1336" s="391"/>
      <c r="E1336" s="391"/>
      <c r="F1336" s="391"/>
      <c r="G1336" s="391"/>
      <c r="H1336" s="391"/>
    </row>
    <row r="1337" spans="3:8" s="127" customFormat="1" ht="12.75">
      <c r="C1337" s="391"/>
      <c r="D1337" s="391"/>
      <c r="E1337" s="391"/>
      <c r="F1337" s="391"/>
      <c r="G1337" s="391"/>
      <c r="H1337" s="391"/>
    </row>
    <row r="1338" spans="3:8" s="127" customFormat="1" ht="12.75">
      <c r="C1338" s="391"/>
      <c r="D1338" s="391"/>
      <c r="E1338" s="391"/>
      <c r="F1338" s="391"/>
      <c r="G1338" s="391"/>
      <c r="H1338" s="391"/>
    </row>
    <row r="1339" spans="3:8" s="127" customFormat="1" ht="12.75">
      <c r="C1339" s="391"/>
      <c r="D1339" s="391"/>
      <c r="E1339" s="391"/>
      <c r="F1339" s="391"/>
      <c r="G1339" s="391"/>
      <c r="H1339" s="391"/>
    </row>
    <row r="1340" spans="3:8" s="127" customFormat="1" ht="12.75">
      <c r="C1340" s="391"/>
      <c r="D1340" s="391"/>
      <c r="E1340" s="391"/>
      <c r="F1340" s="391"/>
      <c r="G1340" s="391"/>
      <c r="H1340" s="391"/>
    </row>
    <row r="1341" spans="3:8" s="127" customFormat="1" ht="12.75">
      <c r="C1341" s="391"/>
      <c r="D1341" s="391"/>
      <c r="E1341" s="391"/>
      <c r="F1341" s="391"/>
      <c r="G1341" s="391"/>
      <c r="H1341" s="391"/>
    </row>
    <row r="1342" spans="3:8" s="127" customFormat="1" ht="12.75">
      <c r="C1342" s="391"/>
      <c r="D1342" s="391"/>
      <c r="E1342" s="391"/>
      <c r="F1342" s="391"/>
      <c r="G1342" s="391"/>
      <c r="H1342" s="391"/>
    </row>
    <row r="1343" spans="3:8" s="127" customFormat="1" ht="12.75">
      <c r="C1343" s="391"/>
      <c r="D1343" s="391"/>
      <c r="E1343" s="391"/>
      <c r="F1343" s="391"/>
      <c r="G1343" s="391"/>
      <c r="H1343" s="391"/>
    </row>
    <row r="1344" spans="3:8" s="127" customFormat="1" ht="12.75">
      <c r="C1344" s="391"/>
      <c r="D1344" s="391"/>
      <c r="E1344" s="391"/>
      <c r="F1344" s="391"/>
      <c r="G1344" s="391"/>
      <c r="H1344" s="391"/>
    </row>
    <row r="1345" spans="3:8" s="127" customFormat="1" ht="12.75">
      <c r="C1345" s="391"/>
      <c r="D1345" s="391"/>
      <c r="E1345" s="391"/>
      <c r="F1345" s="391"/>
      <c r="G1345" s="391"/>
      <c r="H1345" s="391"/>
    </row>
    <row r="1346" spans="3:8" s="127" customFormat="1" ht="12.75">
      <c r="C1346" s="391"/>
      <c r="D1346" s="391"/>
      <c r="E1346" s="391"/>
      <c r="F1346" s="391"/>
      <c r="G1346" s="391"/>
      <c r="H1346" s="391"/>
    </row>
    <row r="1347" spans="3:8" s="127" customFormat="1" ht="12.75">
      <c r="C1347" s="391"/>
      <c r="D1347" s="391"/>
      <c r="E1347" s="391"/>
      <c r="F1347" s="391"/>
      <c r="G1347" s="391"/>
      <c r="H1347" s="391"/>
    </row>
    <row r="1348" spans="3:8" s="127" customFormat="1" ht="12.75">
      <c r="C1348" s="391"/>
      <c r="D1348" s="391"/>
      <c r="E1348" s="391"/>
      <c r="F1348" s="391"/>
      <c r="G1348" s="391"/>
      <c r="H1348" s="391"/>
    </row>
    <row r="1349" spans="3:8" s="127" customFormat="1" ht="12.75">
      <c r="C1349" s="391"/>
      <c r="D1349" s="391"/>
      <c r="E1349" s="391"/>
      <c r="F1349" s="391"/>
      <c r="G1349" s="391"/>
      <c r="H1349" s="391"/>
    </row>
    <row r="1350" spans="3:8" s="127" customFormat="1" ht="12.75">
      <c r="C1350" s="391"/>
      <c r="D1350" s="391"/>
      <c r="E1350" s="391"/>
      <c r="F1350" s="391"/>
      <c r="G1350" s="391"/>
      <c r="H1350" s="391"/>
    </row>
    <row r="1351" spans="3:8" s="127" customFormat="1" ht="12.75">
      <c r="C1351" s="391"/>
      <c r="D1351" s="391"/>
      <c r="E1351" s="391"/>
      <c r="F1351" s="391"/>
      <c r="G1351" s="391"/>
      <c r="H1351" s="391"/>
    </row>
    <row r="1352" spans="3:8" s="127" customFormat="1" ht="12.75">
      <c r="C1352" s="391"/>
      <c r="D1352" s="391"/>
      <c r="E1352" s="391"/>
      <c r="F1352" s="391"/>
      <c r="G1352" s="391"/>
      <c r="H1352" s="391"/>
    </row>
    <row r="1353" spans="3:8" s="127" customFormat="1" ht="12.75">
      <c r="C1353" s="391"/>
      <c r="D1353" s="391"/>
      <c r="E1353" s="391"/>
      <c r="F1353" s="391"/>
      <c r="G1353" s="391"/>
      <c r="H1353" s="391"/>
    </row>
    <row r="1354" spans="3:8" s="127" customFormat="1" ht="12.75">
      <c r="C1354" s="391"/>
      <c r="D1354" s="391"/>
      <c r="E1354" s="391"/>
      <c r="F1354" s="391"/>
      <c r="G1354" s="391"/>
      <c r="H1354" s="391"/>
    </row>
    <row r="1355" spans="3:8" s="127" customFormat="1" ht="12.75">
      <c r="C1355" s="391"/>
      <c r="D1355" s="391"/>
      <c r="E1355" s="391"/>
      <c r="F1355" s="391"/>
      <c r="G1355" s="391"/>
      <c r="H1355" s="391"/>
    </row>
    <row r="1356" spans="3:8" s="127" customFormat="1" ht="12.75">
      <c r="C1356" s="391"/>
      <c r="D1356" s="391"/>
      <c r="E1356" s="391"/>
      <c r="F1356" s="391"/>
      <c r="G1356" s="391"/>
      <c r="H1356" s="391"/>
    </row>
    <row r="1357" spans="3:8" s="127" customFormat="1" ht="12.75">
      <c r="C1357" s="391"/>
      <c r="D1357" s="391"/>
      <c r="E1357" s="391"/>
      <c r="F1357" s="391"/>
      <c r="G1357" s="391"/>
      <c r="H1357" s="391"/>
    </row>
    <row r="1358" spans="3:8" s="127" customFormat="1" ht="12.75">
      <c r="C1358" s="391"/>
      <c r="D1358" s="391"/>
      <c r="E1358" s="391"/>
      <c r="F1358" s="391"/>
      <c r="G1358" s="391"/>
      <c r="H1358" s="391"/>
    </row>
    <row r="1359" spans="3:8" s="127" customFormat="1" ht="12.75">
      <c r="C1359" s="391"/>
      <c r="D1359" s="391"/>
      <c r="E1359" s="391"/>
      <c r="F1359" s="391"/>
      <c r="G1359" s="391"/>
      <c r="H1359" s="391"/>
    </row>
    <row r="1360" spans="3:8" s="127" customFormat="1" ht="12.75">
      <c r="C1360" s="391"/>
      <c r="D1360" s="391"/>
      <c r="E1360" s="391"/>
      <c r="F1360" s="391"/>
      <c r="G1360" s="391"/>
      <c r="H1360" s="391"/>
    </row>
    <row r="1361" spans="3:8" s="127" customFormat="1" ht="12.75">
      <c r="C1361" s="391"/>
      <c r="D1361" s="391"/>
      <c r="E1361" s="391"/>
      <c r="F1361" s="391"/>
      <c r="G1361" s="391"/>
      <c r="H1361" s="391"/>
    </row>
    <row r="1362" spans="3:8" s="127" customFormat="1" ht="12.75">
      <c r="C1362" s="391"/>
      <c r="D1362" s="391"/>
      <c r="E1362" s="391"/>
      <c r="F1362" s="391"/>
      <c r="G1362" s="391"/>
      <c r="H1362" s="391"/>
    </row>
    <row r="1363" spans="3:8" s="127" customFormat="1" ht="12.75">
      <c r="C1363" s="391"/>
      <c r="D1363" s="391"/>
      <c r="E1363" s="391"/>
      <c r="F1363" s="391"/>
      <c r="G1363" s="391"/>
      <c r="H1363" s="391"/>
    </row>
    <row r="1364" spans="3:8" s="127" customFormat="1" ht="12.75">
      <c r="C1364" s="391"/>
      <c r="D1364" s="391"/>
      <c r="E1364" s="391"/>
      <c r="F1364" s="391"/>
      <c r="G1364" s="391"/>
      <c r="H1364" s="391"/>
    </row>
    <row r="1365" spans="3:8" s="127" customFormat="1" ht="12.75">
      <c r="C1365" s="391"/>
      <c r="D1365" s="391"/>
      <c r="E1365" s="391"/>
      <c r="F1365" s="391"/>
      <c r="G1365" s="391"/>
      <c r="H1365" s="391"/>
    </row>
    <row r="1366" spans="3:8" s="127" customFormat="1" ht="12.75">
      <c r="C1366" s="391"/>
      <c r="D1366" s="391"/>
      <c r="E1366" s="391"/>
      <c r="F1366" s="391"/>
      <c r="G1366" s="391"/>
      <c r="H1366" s="391"/>
    </row>
    <row r="1367" spans="3:8" s="127" customFormat="1" ht="12.75">
      <c r="C1367" s="391"/>
      <c r="D1367" s="391"/>
      <c r="E1367" s="391"/>
      <c r="F1367" s="391"/>
      <c r="G1367" s="391"/>
      <c r="H1367" s="391"/>
    </row>
    <row r="1368" spans="3:8" s="127" customFormat="1" ht="12.75">
      <c r="C1368" s="391"/>
      <c r="D1368" s="391"/>
      <c r="E1368" s="391"/>
      <c r="F1368" s="391"/>
      <c r="G1368" s="391"/>
      <c r="H1368" s="391"/>
    </row>
    <row r="1369" spans="3:8" s="127" customFormat="1" ht="12.75">
      <c r="C1369" s="391"/>
      <c r="D1369" s="391"/>
      <c r="E1369" s="391"/>
      <c r="F1369" s="391"/>
      <c r="G1369" s="391"/>
      <c r="H1369" s="391"/>
    </row>
    <row r="1370" spans="3:8" s="127" customFormat="1" ht="12.75">
      <c r="C1370" s="391"/>
      <c r="D1370" s="391"/>
      <c r="E1370" s="391"/>
      <c r="F1370" s="391"/>
      <c r="G1370" s="391"/>
      <c r="H1370" s="391"/>
    </row>
    <row r="1371" spans="3:8" s="127" customFormat="1" ht="12.75">
      <c r="C1371" s="391"/>
      <c r="D1371" s="391"/>
      <c r="E1371" s="391"/>
      <c r="F1371" s="391"/>
      <c r="G1371" s="391"/>
      <c r="H1371" s="391"/>
    </row>
    <row r="1372" spans="3:8" s="127" customFormat="1" ht="12.75">
      <c r="C1372" s="391"/>
      <c r="D1372" s="391"/>
      <c r="E1372" s="391"/>
      <c r="F1372" s="391"/>
      <c r="G1372" s="391"/>
      <c r="H1372" s="391"/>
    </row>
    <row r="1373" spans="3:8" s="127" customFormat="1" ht="12.75">
      <c r="C1373" s="391"/>
      <c r="D1373" s="391"/>
      <c r="E1373" s="391"/>
      <c r="F1373" s="391"/>
      <c r="G1373" s="391"/>
      <c r="H1373" s="391"/>
    </row>
    <row r="1374" spans="3:8" s="127" customFormat="1" ht="12.75">
      <c r="C1374" s="391"/>
      <c r="D1374" s="391"/>
      <c r="E1374" s="391"/>
      <c r="F1374" s="391"/>
      <c r="G1374" s="391"/>
      <c r="H1374" s="391"/>
    </row>
    <row r="1375" spans="3:8" s="127" customFormat="1" ht="12.75">
      <c r="C1375" s="391"/>
      <c r="D1375" s="391"/>
      <c r="E1375" s="391"/>
      <c r="F1375" s="391"/>
      <c r="G1375" s="391"/>
      <c r="H1375" s="391"/>
    </row>
    <row r="1376" spans="3:8" s="127" customFormat="1" ht="12.75">
      <c r="C1376" s="391"/>
      <c r="D1376" s="391"/>
      <c r="E1376" s="391"/>
      <c r="F1376" s="391"/>
      <c r="G1376" s="391"/>
      <c r="H1376" s="391"/>
    </row>
    <row r="1377" spans="3:8" s="127" customFormat="1" ht="12.75">
      <c r="C1377" s="391"/>
      <c r="D1377" s="391"/>
      <c r="E1377" s="391"/>
      <c r="F1377" s="391"/>
      <c r="G1377" s="391"/>
      <c r="H1377" s="391"/>
    </row>
    <row r="1378" spans="3:8" s="127" customFormat="1" ht="12.75">
      <c r="C1378" s="391"/>
      <c r="D1378" s="391"/>
      <c r="E1378" s="391"/>
      <c r="F1378" s="391"/>
      <c r="G1378" s="391"/>
      <c r="H1378" s="391"/>
    </row>
    <row r="1379" spans="3:8" s="127" customFormat="1" ht="12.75">
      <c r="C1379" s="391"/>
      <c r="D1379" s="391"/>
      <c r="E1379" s="391"/>
      <c r="F1379" s="391"/>
      <c r="G1379" s="391"/>
      <c r="H1379" s="391"/>
    </row>
    <row r="1380" spans="3:8" s="127" customFormat="1" ht="12.75">
      <c r="C1380" s="391"/>
      <c r="D1380" s="391"/>
      <c r="E1380" s="391"/>
      <c r="F1380" s="391"/>
      <c r="G1380" s="391"/>
      <c r="H1380" s="391"/>
    </row>
    <row r="1381" spans="3:8" s="127" customFormat="1" ht="12.75">
      <c r="C1381" s="391"/>
      <c r="D1381" s="391"/>
      <c r="E1381" s="391"/>
      <c r="F1381" s="391"/>
      <c r="G1381" s="391"/>
      <c r="H1381" s="391"/>
    </row>
    <row r="1382" spans="3:8" s="127" customFormat="1" ht="12.75">
      <c r="C1382" s="391"/>
      <c r="D1382" s="391"/>
      <c r="E1382" s="391"/>
      <c r="F1382" s="391"/>
      <c r="G1382" s="391"/>
      <c r="H1382" s="391"/>
    </row>
    <row r="1383" spans="3:8" s="127" customFormat="1" ht="12.75">
      <c r="C1383" s="391"/>
      <c r="D1383" s="391"/>
      <c r="E1383" s="391"/>
      <c r="F1383" s="391"/>
      <c r="G1383" s="391"/>
      <c r="H1383" s="391"/>
    </row>
    <row r="1384" spans="3:8" s="127" customFormat="1" ht="12.75">
      <c r="C1384" s="391"/>
      <c r="D1384" s="391"/>
      <c r="E1384" s="391"/>
      <c r="F1384" s="391"/>
      <c r="G1384" s="391"/>
      <c r="H1384" s="391"/>
    </row>
    <row r="1385" spans="3:8" s="127" customFormat="1" ht="12.75">
      <c r="C1385" s="391"/>
      <c r="D1385" s="391"/>
      <c r="E1385" s="391"/>
      <c r="F1385" s="391"/>
      <c r="G1385" s="391"/>
      <c r="H1385" s="391"/>
    </row>
    <row r="1386" spans="3:8" s="127" customFormat="1" ht="12.75">
      <c r="C1386" s="391"/>
      <c r="D1386" s="391"/>
      <c r="E1386" s="391"/>
      <c r="F1386" s="391"/>
      <c r="G1386" s="391"/>
      <c r="H1386" s="391"/>
    </row>
    <row r="1387" spans="3:8" s="127" customFormat="1" ht="12.75">
      <c r="C1387" s="391"/>
      <c r="D1387" s="391"/>
      <c r="E1387" s="391"/>
      <c r="F1387" s="391"/>
      <c r="G1387" s="391"/>
      <c r="H1387" s="391"/>
    </row>
    <row r="1388" spans="3:8" s="127" customFormat="1" ht="12.75">
      <c r="C1388" s="391"/>
      <c r="D1388" s="391"/>
      <c r="E1388" s="391"/>
      <c r="F1388" s="391"/>
      <c r="G1388" s="391"/>
      <c r="H1388" s="391"/>
    </row>
    <row r="1389" spans="3:8" s="127" customFormat="1" ht="12.75">
      <c r="C1389" s="391"/>
      <c r="D1389" s="391"/>
      <c r="E1389" s="391"/>
      <c r="F1389" s="391"/>
      <c r="G1389" s="391"/>
      <c r="H1389" s="391"/>
    </row>
    <row r="1390" spans="3:8" s="127" customFormat="1" ht="12.75">
      <c r="C1390" s="391"/>
      <c r="D1390" s="391"/>
      <c r="E1390" s="391"/>
      <c r="F1390" s="391"/>
      <c r="G1390" s="391"/>
      <c r="H1390" s="391"/>
    </row>
    <row r="1391" spans="3:8" s="127" customFormat="1" ht="12.75">
      <c r="C1391" s="391"/>
      <c r="D1391" s="391"/>
      <c r="E1391" s="391"/>
      <c r="F1391" s="391"/>
      <c r="G1391" s="391"/>
      <c r="H1391" s="391"/>
    </row>
    <row r="1392" spans="3:8" s="127" customFormat="1" ht="12.75">
      <c r="C1392" s="391"/>
      <c r="D1392" s="391"/>
      <c r="E1392" s="391"/>
      <c r="F1392" s="391"/>
      <c r="G1392" s="391"/>
      <c r="H1392" s="391"/>
    </row>
    <row r="1393" spans="3:8" s="127" customFormat="1" ht="12.75">
      <c r="C1393" s="391"/>
      <c r="D1393" s="391"/>
      <c r="E1393" s="391"/>
      <c r="F1393" s="391"/>
      <c r="G1393" s="391"/>
      <c r="H1393" s="391"/>
    </row>
    <row r="1394" spans="3:8" s="127" customFormat="1" ht="12.75">
      <c r="C1394" s="391"/>
      <c r="D1394" s="391"/>
      <c r="E1394" s="391"/>
      <c r="F1394" s="391"/>
      <c r="G1394" s="391"/>
      <c r="H1394" s="391"/>
    </row>
    <row r="1395" spans="3:8" s="127" customFormat="1" ht="12.75">
      <c r="C1395" s="391"/>
      <c r="D1395" s="391"/>
      <c r="E1395" s="391"/>
      <c r="F1395" s="391"/>
      <c r="G1395" s="391"/>
      <c r="H1395" s="391"/>
    </row>
    <row r="1396" spans="3:8" s="127" customFormat="1" ht="12.75">
      <c r="C1396" s="391"/>
      <c r="D1396" s="391"/>
      <c r="E1396" s="391"/>
      <c r="F1396" s="391"/>
      <c r="G1396" s="391"/>
      <c r="H1396" s="391"/>
    </row>
    <row r="1397" spans="3:8" s="127" customFormat="1" ht="12.75">
      <c r="C1397" s="391"/>
      <c r="D1397" s="391"/>
      <c r="E1397" s="391"/>
      <c r="F1397" s="391"/>
      <c r="G1397" s="391"/>
      <c r="H1397" s="391"/>
    </row>
    <row r="1398" spans="3:8" s="127" customFormat="1" ht="12.75">
      <c r="C1398" s="391"/>
      <c r="D1398" s="391"/>
      <c r="E1398" s="391"/>
      <c r="F1398" s="391"/>
      <c r="G1398" s="391"/>
      <c r="H1398" s="391"/>
    </row>
    <row r="1399" spans="3:8" s="127" customFormat="1" ht="12.75">
      <c r="C1399" s="391"/>
      <c r="D1399" s="391"/>
      <c r="E1399" s="391"/>
      <c r="F1399" s="391"/>
      <c r="G1399" s="391"/>
      <c r="H1399" s="391"/>
    </row>
    <row r="1400" spans="3:8" s="127" customFormat="1" ht="12.75">
      <c r="C1400" s="391"/>
      <c r="D1400" s="391"/>
      <c r="E1400" s="391"/>
      <c r="F1400" s="391"/>
      <c r="G1400" s="391"/>
      <c r="H1400" s="391"/>
    </row>
    <row r="1401" spans="3:8" s="127" customFormat="1" ht="12.75">
      <c r="C1401" s="391"/>
      <c r="D1401" s="391"/>
      <c r="E1401" s="391"/>
      <c r="F1401" s="391"/>
      <c r="G1401" s="391"/>
      <c r="H1401" s="391"/>
    </row>
    <row r="1402" spans="3:8" s="127" customFormat="1" ht="12.75">
      <c r="C1402" s="391"/>
      <c r="D1402" s="391"/>
      <c r="E1402" s="391"/>
      <c r="F1402" s="391"/>
      <c r="G1402" s="391"/>
      <c r="H1402" s="391"/>
    </row>
    <row r="1403" spans="3:8" s="127" customFormat="1" ht="12.75">
      <c r="C1403" s="391"/>
      <c r="D1403" s="391"/>
      <c r="E1403" s="391"/>
      <c r="F1403" s="391"/>
      <c r="G1403" s="391"/>
      <c r="H1403" s="391"/>
    </row>
    <row r="1404" spans="3:8" s="127" customFormat="1" ht="12.75">
      <c r="C1404" s="391"/>
      <c r="D1404" s="391"/>
      <c r="E1404" s="391"/>
      <c r="F1404" s="391"/>
      <c r="G1404" s="391"/>
      <c r="H1404" s="391"/>
    </row>
    <row r="1405" spans="3:8" s="127" customFormat="1" ht="12.75">
      <c r="C1405" s="391"/>
      <c r="D1405" s="391"/>
      <c r="E1405" s="391"/>
      <c r="F1405" s="391"/>
      <c r="G1405" s="391"/>
      <c r="H1405" s="391"/>
    </row>
    <row r="1406" spans="3:8" s="127" customFormat="1" ht="12.75">
      <c r="C1406" s="391"/>
      <c r="D1406" s="391"/>
      <c r="E1406" s="391"/>
      <c r="F1406" s="391"/>
      <c r="G1406" s="391"/>
      <c r="H1406" s="391"/>
    </row>
    <row r="1407" spans="3:8" s="127" customFormat="1" ht="12.75">
      <c r="C1407" s="391"/>
      <c r="D1407" s="391"/>
      <c r="E1407" s="391"/>
      <c r="F1407" s="391"/>
      <c r="G1407" s="391"/>
      <c r="H1407" s="391"/>
    </row>
    <row r="1408" spans="3:8" s="127" customFormat="1" ht="12.75">
      <c r="C1408" s="391"/>
      <c r="D1408" s="391"/>
      <c r="E1408" s="391"/>
      <c r="F1408" s="391"/>
      <c r="G1408" s="391"/>
      <c r="H1408" s="391"/>
    </row>
    <row r="1409" spans="3:8" s="127" customFormat="1" ht="12.75">
      <c r="C1409" s="391"/>
      <c r="D1409" s="391"/>
      <c r="E1409" s="391"/>
      <c r="F1409" s="391"/>
      <c r="G1409" s="391"/>
      <c r="H1409" s="391"/>
    </row>
    <row r="1410" spans="3:8" s="127" customFormat="1" ht="12.75">
      <c r="C1410" s="391"/>
      <c r="D1410" s="391"/>
      <c r="E1410" s="391"/>
      <c r="F1410" s="391"/>
      <c r="G1410" s="391"/>
      <c r="H1410" s="391"/>
    </row>
    <row r="1411" spans="3:8" s="127" customFormat="1" ht="12.75">
      <c r="C1411" s="391"/>
      <c r="D1411" s="391"/>
      <c r="E1411" s="391"/>
      <c r="F1411" s="391"/>
      <c r="G1411" s="391"/>
      <c r="H1411" s="391"/>
    </row>
    <row r="1412" spans="3:8" s="127" customFormat="1" ht="12.75">
      <c r="C1412" s="391"/>
      <c r="D1412" s="391"/>
      <c r="E1412" s="391"/>
      <c r="F1412" s="391"/>
      <c r="G1412" s="391"/>
      <c r="H1412" s="391"/>
    </row>
    <row r="1413" spans="3:8" s="127" customFormat="1" ht="12.75">
      <c r="C1413" s="391"/>
      <c r="D1413" s="391"/>
      <c r="E1413" s="391"/>
      <c r="F1413" s="391"/>
      <c r="G1413" s="391"/>
      <c r="H1413" s="391"/>
    </row>
    <row r="1414" spans="3:8" s="127" customFormat="1" ht="12.75">
      <c r="C1414" s="391"/>
      <c r="D1414" s="391"/>
      <c r="E1414" s="391"/>
      <c r="F1414" s="391"/>
      <c r="G1414" s="391"/>
      <c r="H1414" s="391"/>
    </row>
    <row r="1415" spans="3:8" s="127" customFormat="1" ht="12.75">
      <c r="C1415" s="391"/>
      <c r="D1415" s="391"/>
      <c r="E1415" s="391"/>
      <c r="F1415" s="391"/>
      <c r="G1415" s="391"/>
      <c r="H1415" s="391"/>
    </row>
    <row r="1416" spans="3:8" s="127" customFormat="1" ht="12.75">
      <c r="C1416" s="391"/>
      <c r="D1416" s="391"/>
      <c r="E1416" s="391"/>
      <c r="F1416" s="391"/>
      <c r="G1416" s="391"/>
      <c r="H1416" s="391"/>
    </row>
    <row r="1417" spans="3:8" s="127" customFormat="1" ht="12.75">
      <c r="C1417" s="391"/>
      <c r="D1417" s="391"/>
      <c r="E1417" s="391"/>
      <c r="F1417" s="391"/>
      <c r="G1417" s="391"/>
      <c r="H1417" s="391"/>
    </row>
    <row r="1418" spans="3:8" s="127" customFormat="1" ht="12.75">
      <c r="C1418" s="391"/>
      <c r="D1418" s="391"/>
      <c r="E1418" s="391"/>
      <c r="F1418" s="391"/>
      <c r="G1418" s="391"/>
      <c r="H1418" s="391"/>
    </row>
    <row r="1419" spans="3:8" s="127" customFormat="1" ht="12.75">
      <c r="C1419" s="391"/>
      <c r="D1419" s="391"/>
      <c r="E1419" s="391"/>
      <c r="F1419" s="391"/>
      <c r="G1419" s="391"/>
      <c r="H1419" s="391"/>
    </row>
    <row r="1420" spans="3:8" s="127" customFormat="1" ht="12.75">
      <c r="C1420" s="391"/>
      <c r="D1420" s="391"/>
      <c r="E1420" s="391"/>
      <c r="F1420" s="391"/>
      <c r="G1420" s="391"/>
      <c r="H1420" s="391"/>
    </row>
    <row r="1421" spans="3:8" s="127" customFormat="1" ht="12.75">
      <c r="C1421" s="391"/>
      <c r="D1421" s="391"/>
      <c r="E1421" s="391"/>
      <c r="F1421" s="391"/>
      <c r="G1421" s="391"/>
      <c r="H1421" s="391"/>
    </row>
    <row r="1422" spans="3:8" s="127" customFormat="1" ht="12.75">
      <c r="C1422" s="391"/>
      <c r="D1422" s="391"/>
      <c r="E1422" s="391"/>
      <c r="F1422" s="391"/>
      <c r="G1422" s="391"/>
      <c r="H1422" s="391"/>
    </row>
    <row r="1423" spans="3:8" s="127" customFormat="1" ht="12.75">
      <c r="C1423" s="391"/>
      <c r="D1423" s="391"/>
      <c r="E1423" s="391"/>
      <c r="F1423" s="391"/>
      <c r="G1423" s="391"/>
      <c r="H1423" s="391"/>
    </row>
    <row r="1424" spans="3:8" s="127" customFormat="1" ht="12.75">
      <c r="C1424" s="391"/>
      <c r="D1424" s="391"/>
      <c r="E1424" s="391"/>
      <c r="F1424" s="391"/>
      <c r="G1424" s="391"/>
      <c r="H1424" s="391"/>
    </row>
    <row r="1425" spans="3:8" s="127" customFormat="1" ht="12.75">
      <c r="C1425" s="391"/>
      <c r="D1425" s="391"/>
      <c r="E1425" s="391"/>
      <c r="F1425" s="391"/>
      <c r="G1425" s="391"/>
      <c r="H1425" s="391"/>
    </row>
    <row r="1426" spans="3:8" s="127" customFormat="1" ht="12.75">
      <c r="C1426" s="391"/>
      <c r="D1426" s="391"/>
      <c r="E1426" s="391"/>
      <c r="F1426" s="391"/>
      <c r="G1426" s="391"/>
      <c r="H1426" s="391"/>
    </row>
    <row r="1427" spans="3:8" s="127" customFormat="1" ht="12.75">
      <c r="C1427" s="391"/>
      <c r="D1427" s="391"/>
      <c r="E1427" s="391"/>
      <c r="F1427" s="391"/>
      <c r="G1427" s="391"/>
      <c r="H1427" s="391"/>
    </row>
    <row r="1428" spans="3:8" s="127" customFormat="1" ht="12.75">
      <c r="C1428" s="391"/>
      <c r="D1428" s="391"/>
      <c r="E1428" s="391"/>
      <c r="F1428" s="391"/>
      <c r="G1428" s="391"/>
      <c r="H1428" s="391"/>
    </row>
    <row r="1429" spans="3:8" s="127" customFormat="1" ht="12.75">
      <c r="C1429" s="391"/>
      <c r="D1429" s="391"/>
      <c r="E1429" s="391"/>
      <c r="F1429" s="391"/>
      <c r="G1429" s="391"/>
      <c r="H1429" s="391"/>
    </row>
    <row r="1430" spans="3:8" s="127" customFormat="1" ht="12.75">
      <c r="C1430" s="391"/>
      <c r="D1430" s="391"/>
      <c r="E1430" s="391"/>
      <c r="F1430" s="391"/>
      <c r="G1430" s="391"/>
      <c r="H1430" s="391"/>
    </row>
    <row r="1431" spans="3:8" s="127" customFormat="1" ht="12.75">
      <c r="C1431" s="391"/>
      <c r="D1431" s="391"/>
      <c r="E1431" s="391"/>
      <c r="F1431" s="391"/>
      <c r="G1431" s="391"/>
      <c r="H1431" s="391"/>
    </row>
    <row r="1432" spans="3:8" s="127" customFormat="1" ht="12.75">
      <c r="C1432" s="391"/>
      <c r="D1432" s="391"/>
      <c r="E1432" s="391"/>
      <c r="F1432" s="391"/>
      <c r="G1432" s="391"/>
      <c r="H1432" s="391"/>
    </row>
    <row r="1433" spans="3:8" s="127" customFormat="1" ht="12.75">
      <c r="C1433" s="391"/>
      <c r="D1433" s="391"/>
      <c r="E1433" s="391"/>
      <c r="F1433" s="391"/>
      <c r="G1433" s="391"/>
      <c r="H1433" s="391"/>
    </row>
    <row r="1434" spans="3:8" s="127" customFormat="1" ht="12.75">
      <c r="C1434" s="391"/>
      <c r="D1434" s="391"/>
      <c r="E1434" s="391"/>
      <c r="F1434" s="391"/>
      <c r="G1434" s="391"/>
      <c r="H1434" s="391"/>
    </row>
    <row r="1435" spans="3:8" s="127" customFormat="1" ht="12.75">
      <c r="C1435" s="391"/>
      <c r="D1435" s="391"/>
      <c r="E1435" s="391"/>
      <c r="F1435" s="391"/>
      <c r="G1435" s="391"/>
      <c r="H1435" s="391"/>
    </row>
    <row r="1436" spans="3:8" s="127" customFormat="1" ht="12.75">
      <c r="C1436" s="391"/>
      <c r="D1436" s="391"/>
      <c r="E1436" s="391"/>
      <c r="F1436" s="391"/>
      <c r="G1436" s="391"/>
      <c r="H1436" s="391"/>
    </row>
    <row r="1437" spans="3:8" s="127" customFormat="1" ht="12.75">
      <c r="C1437" s="391"/>
      <c r="D1437" s="391"/>
      <c r="E1437" s="391"/>
      <c r="F1437" s="391"/>
      <c r="G1437" s="391"/>
      <c r="H1437" s="391"/>
    </row>
    <row r="1438" spans="3:8" s="127" customFormat="1" ht="12.75">
      <c r="C1438" s="391"/>
      <c r="D1438" s="391"/>
      <c r="E1438" s="391"/>
      <c r="F1438" s="391"/>
      <c r="G1438" s="391"/>
      <c r="H1438" s="391"/>
    </row>
    <row r="1439" spans="3:8" s="127" customFormat="1" ht="12.75">
      <c r="C1439" s="391"/>
      <c r="D1439" s="391"/>
      <c r="E1439" s="391"/>
      <c r="F1439" s="391"/>
      <c r="G1439" s="391"/>
      <c r="H1439" s="391"/>
    </row>
    <row r="1440" spans="3:8" s="127" customFormat="1" ht="12.75">
      <c r="C1440" s="391"/>
      <c r="D1440" s="391"/>
      <c r="E1440" s="391"/>
      <c r="F1440" s="391"/>
      <c r="G1440" s="391"/>
      <c r="H1440" s="391"/>
    </row>
    <row r="1441" spans="3:8" s="127" customFormat="1" ht="12.75">
      <c r="C1441" s="391"/>
      <c r="D1441" s="391"/>
      <c r="E1441" s="391"/>
      <c r="F1441" s="391"/>
      <c r="G1441" s="391"/>
      <c r="H1441" s="391"/>
    </row>
    <row r="1442" spans="3:8" s="127" customFormat="1" ht="12.75">
      <c r="C1442" s="391"/>
      <c r="D1442" s="391"/>
      <c r="E1442" s="391"/>
      <c r="F1442" s="391"/>
      <c r="G1442" s="391"/>
      <c r="H1442" s="391"/>
    </row>
    <row r="1443" spans="3:8" s="127" customFormat="1" ht="12.75">
      <c r="C1443" s="391"/>
      <c r="D1443" s="391"/>
      <c r="E1443" s="391"/>
      <c r="F1443" s="391"/>
      <c r="G1443" s="391"/>
      <c r="H1443" s="391"/>
    </row>
    <row r="1444" spans="3:8" s="127" customFormat="1" ht="12.75">
      <c r="C1444" s="391"/>
      <c r="D1444" s="391"/>
      <c r="E1444" s="391"/>
      <c r="F1444" s="391"/>
      <c r="G1444" s="391"/>
      <c r="H1444" s="391"/>
    </row>
    <row r="1445" spans="3:8" s="127" customFormat="1" ht="12.75">
      <c r="C1445" s="391"/>
      <c r="D1445" s="391"/>
      <c r="E1445" s="391"/>
      <c r="F1445" s="391"/>
      <c r="G1445" s="391"/>
      <c r="H1445" s="391"/>
    </row>
    <row r="1446" spans="3:8" s="127" customFormat="1" ht="12.75">
      <c r="C1446" s="391"/>
      <c r="D1446" s="391"/>
      <c r="E1446" s="391"/>
      <c r="F1446" s="391"/>
      <c r="G1446" s="391"/>
      <c r="H1446" s="391"/>
    </row>
    <row r="1447" spans="3:8" s="127" customFormat="1" ht="12.75">
      <c r="C1447" s="391"/>
      <c r="D1447" s="391"/>
      <c r="E1447" s="391"/>
      <c r="F1447" s="391"/>
      <c r="G1447" s="391"/>
      <c r="H1447" s="391"/>
    </row>
    <row r="1448" spans="3:8" s="127" customFormat="1" ht="12.75">
      <c r="C1448" s="391"/>
      <c r="D1448" s="391"/>
      <c r="E1448" s="391"/>
      <c r="F1448" s="391"/>
      <c r="G1448" s="391"/>
      <c r="H1448" s="391"/>
    </row>
    <row r="1449" spans="3:8" s="127" customFormat="1" ht="12.75">
      <c r="C1449" s="391"/>
      <c r="D1449" s="391"/>
      <c r="E1449" s="391"/>
      <c r="F1449" s="391"/>
      <c r="G1449" s="391"/>
      <c r="H1449" s="391"/>
    </row>
    <row r="1450" spans="3:8" s="127" customFormat="1" ht="12.75">
      <c r="C1450" s="391"/>
      <c r="D1450" s="391"/>
      <c r="E1450" s="391"/>
      <c r="F1450" s="391"/>
      <c r="G1450" s="391"/>
      <c r="H1450" s="391"/>
    </row>
    <row r="1451" spans="3:8" s="127" customFormat="1" ht="12.75">
      <c r="C1451" s="391"/>
      <c r="D1451" s="391"/>
      <c r="E1451" s="391"/>
      <c r="F1451" s="391"/>
      <c r="G1451" s="391"/>
      <c r="H1451" s="391"/>
    </row>
    <row r="1452" spans="3:8" s="127" customFormat="1" ht="12.75">
      <c r="C1452" s="391"/>
      <c r="D1452" s="391"/>
      <c r="E1452" s="391"/>
      <c r="F1452" s="391"/>
      <c r="G1452" s="391"/>
      <c r="H1452" s="391"/>
    </row>
    <row r="1453" spans="3:8" s="127" customFormat="1" ht="12.75">
      <c r="C1453" s="391"/>
      <c r="D1453" s="391"/>
      <c r="E1453" s="391"/>
      <c r="F1453" s="391"/>
      <c r="G1453" s="391"/>
      <c r="H1453" s="391"/>
    </row>
    <row r="1454" spans="3:8" s="127" customFormat="1" ht="12.75">
      <c r="C1454" s="391"/>
      <c r="D1454" s="391"/>
      <c r="E1454" s="391"/>
      <c r="F1454" s="391"/>
      <c r="G1454" s="391"/>
      <c r="H1454" s="391"/>
    </row>
    <row r="1455" spans="3:8" s="127" customFormat="1" ht="12.75">
      <c r="C1455" s="391"/>
      <c r="D1455" s="391"/>
      <c r="E1455" s="391"/>
      <c r="F1455" s="391"/>
      <c r="G1455" s="391"/>
      <c r="H1455" s="391"/>
    </row>
    <row r="1456" spans="3:8" s="127" customFormat="1" ht="12.75">
      <c r="C1456" s="391"/>
      <c r="D1456" s="391"/>
      <c r="E1456" s="391"/>
      <c r="F1456" s="391"/>
      <c r="G1456" s="391"/>
      <c r="H1456" s="391"/>
    </row>
    <row r="1457" spans="3:8" s="127" customFormat="1" ht="12.75">
      <c r="C1457" s="391"/>
      <c r="D1457" s="391"/>
      <c r="E1457" s="391"/>
      <c r="F1457" s="391"/>
      <c r="G1457" s="391"/>
      <c r="H1457" s="391"/>
    </row>
    <row r="1458" spans="3:8" s="127" customFormat="1" ht="12.75">
      <c r="C1458" s="391"/>
      <c r="D1458" s="391"/>
      <c r="E1458" s="391"/>
      <c r="F1458" s="391"/>
      <c r="G1458" s="391"/>
      <c r="H1458" s="391"/>
    </row>
    <row r="1459" spans="3:8" s="127" customFormat="1" ht="12.75">
      <c r="C1459" s="391"/>
      <c r="D1459" s="391"/>
      <c r="E1459" s="391"/>
      <c r="F1459" s="391"/>
      <c r="G1459" s="391"/>
      <c r="H1459" s="391"/>
    </row>
    <row r="1460" spans="3:8" s="127" customFormat="1" ht="12.75">
      <c r="C1460" s="391"/>
      <c r="D1460" s="391"/>
      <c r="E1460" s="391"/>
      <c r="F1460" s="391"/>
      <c r="G1460" s="391"/>
      <c r="H1460" s="391"/>
    </row>
    <row r="1461" spans="3:8" s="127" customFormat="1" ht="12.75">
      <c r="C1461" s="391"/>
      <c r="D1461" s="391"/>
      <c r="E1461" s="391"/>
      <c r="F1461" s="391"/>
      <c r="G1461" s="391"/>
      <c r="H1461" s="391"/>
    </row>
    <row r="1462" spans="3:8" s="127" customFormat="1" ht="12.75">
      <c r="C1462" s="391"/>
      <c r="D1462" s="391"/>
      <c r="E1462" s="391"/>
      <c r="F1462" s="391"/>
      <c r="G1462" s="391"/>
      <c r="H1462" s="391"/>
    </row>
    <row r="1463" spans="3:8" s="127" customFormat="1" ht="12.75">
      <c r="C1463" s="391"/>
      <c r="D1463" s="391"/>
      <c r="E1463" s="391"/>
      <c r="F1463" s="391"/>
      <c r="G1463" s="391"/>
      <c r="H1463" s="391"/>
    </row>
    <row r="1464" spans="3:8" s="127" customFormat="1" ht="12.75">
      <c r="C1464" s="391"/>
      <c r="D1464" s="391"/>
      <c r="E1464" s="391"/>
      <c r="F1464" s="391"/>
      <c r="G1464" s="391"/>
      <c r="H1464" s="391"/>
    </row>
    <row r="1465" spans="3:8" s="127" customFormat="1" ht="12.75">
      <c r="C1465" s="391"/>
      <c r="D1465" s="391"/>
      <c r="E1465" s="391"/>
      <c r="F1465" s="391"/>
      <c r="G1465" s="391"/>
      <c r="H1465" s="391"/>
    </row>
    <row r="1466" spans="3:8" s="127" customFormat="1" ht="12.75">
      <c r="C1466" s="391"/>
      <c r="D1466" s="391"/>
      <c r="E1466" s="391"/>
      <c r="F1466" s="391"/>
      <c r="G1466" s="391"/>
      <c r="H1466" s="391"/>
    </row>
    <row r="1467" spans="3:8" s="127" customFormat="1" ht="12.75">
      <c r="C1467" s="391"/>
      <c r="D1467" s="391"/>
      <c r="E1467" s="391"/>
      <c r="F1467" s="391"/>
      <c r="G1467" s="391"/>
      <c r="H1467" s="391"/>
    </row>
    <row r="1468" spans="3:8" s="127" customFormat="1" ht="12.75">
      <c r="C1468" s="391"/>
      <c r="D1468" s="391"/>
      <c r="E1468" s="391"/>
      <c r="F1468" s="391"/>
      <c r="G1468" s="391"/>
      <c r="H1468" s="391"/>
    </row>
    <row r="1469" spans="3:8" s="127" customFormat="1" ht="12.75">
      <c r="C1469" s="391"/>
      <c r="D1469" s="391"/>
      <c r="E1469" s="391"/>
      <c r="F1469" s="391"/>
      <c r="G1469" s="391"/>
      <c r="H1469" s="391"/>
    </row>
    <row r="1470" spans="3:8" s="127" customFormat="1" ht="12.75">
      <c r="C1470" s="391"/>
      <c r="D1470" s="391"/>
      <c r="E1470" s="391"/>
      <c r="F1470" s="391"/>
      <c r="G1470" s="391"/>
      <c r="H1470" s="391"/>
    </row>
    <row r="1471" spans="3:8" s="127" customFormat="1" ht="12.75">
      <c r="C1471" s="391"/>
      <c r="D1471" s="391"/>
      <c r="E1471" s="391"/>
      <c r="F1471" s="391"/>
      <c r="G1471" s="391"/>
      <c r="H1471" s="391"/>
    </row>
    <row r="1472" spans="3:8" s="127" customFormat="1" ht="12.75">
      <c r="C1472" s="391"/>
      <c r="D1472" s="391"/>
      <c r="E1472" s="391"/>
      <c r="F1472" s="391"/>
      <c r="G1472" s="391"/>
      <c r="H1472" s="391"/>
    </row>
    <row r="1473" spans="3:8" s="127" customFormat="1" ht="12.75">
      <c r="C1473" s="391"/>
      <c r="D1473" s="391"/>
      <c r="E1473" s="391"/>
      <c r="F1473" s="391"/>
      <c r="G1473" s="391"/>
      <c r="H1473" s="391"/>
    </row>
    <row r="1474" spans="3:8" s="127" customFormat="1" ht="12.75">
      <c r="C1474" s="391"/>
      <c r="D1474" s="391"/>
      <c r="E1474" s="391"/>
      <c r="F1474" s="391"/>
      <c r="G1474" s="391"/>
      <c r="H1474" s="391"/>
    </row>
    <row r="1475" spans="3:8" s="127" customFormat="1" ht="12.75">
      <c r="C1475" s="391"/>
      <c r="D1475" s="391"/>
      <c r="E1475" s="391"/>
      <c r="F1475" s="391"/>
      <c r="G1475" s="391"/>
      <c r="H1475" s="391"/>
    </row>
    <row r="1476" spans="3:8" s="127" customFormat="1" ht="12.75">
      <c r="C1476" s="391"/>
      <c r="D1476" s="391"/>
      <c r="E1476" s="391"/>
      <c r="F1476" s="391"/>
      <c r="G1476" s="391"/>
      <c r="H1476" s="391"/>
    </row>
    <row r="1477" spans="3:8" s="127" customFormat="1" ht="12.75">
      <c r="C1477" s="391"/>
      <c r="D1477" s="391"/>
      <c r="E1477" s="391"/>
      <c r="F1477" s="391"/>
      <c r="G1477" s="391"/>
      <c r="H1477" s="391"/>
    </row>
    <row r="1478" spans="3:8" s="127" customFormat="1" ht="12.75">
      <c r="C1478" s="391"/>
      <c r="D1478" s="391"/>
      <c r="E1478" s="391"/>
      <c r="F1478" s="391"/>
      <c r="G1478" s="391"/>
      <c r="H1478" s="391"/>
    </row>
    <row r="1479" spans="3:8" s="127" customFormat="1" ht="12.75">
      <c r="C1479" s="391"/>
      <c r="D1479" s="391"/>
      <c r="E1479" s="391"/>
      <c r="F1479" s="391"/>
      <c r="G1479" s="391"/>
      <c r="H1479" s="391"/>
    </row>
    <row r="1480" spans="3:8" s="127" customFormat="1" ht="12.75">
      <c r="C1480" s="391"/>
      <c r="D1480" s="391"/>
      <c r="E1480" s="391"/>
      <c r="F1480" s="391"/>
      <c r="G1480" s="391"/>
      <c r="H1480" s="391"/>
    </row>
    <row r="1481" spans="3:8" s="127" customFormat="1" ht="12.75">
      <c r="C1481" s="391"/>
      <c r="D1481" s="391"/>
      <c r="E1481" s="391"/>
      <c r="F1481" s="391"/>
      <c r="G1481" s="391"/>
      <c r="H1481" s="391"/>
    </row>
    <row r="1482" spans="3:8" s="127" customFormat="1" ht="12.75">
      <c r="C1482" s="391"/>
      <c r="D1482" s="391"/>
      <c r="E1482" s="391"/>
      <c r="F1482" s="391"/>
      <c r="G1482" s="391"/>
      <c r="H1482" s="391"/>
    </row>
    <row r="1483" spans="3:8" s="127" customFormat="1" ht="12.75">
      <c r="C1483" s="391"/>
      <c r="D1483" s="391"/>
      <c r="E1483" s="391"/>
      <c r="F1483" s="391"/>
      <c r="G1483" s="391"/>
      <c r="H1483" s="391"/>
    </row>
    <row r="1484" spans="3:8" s="127" customFormat="1" ht="12.75">
      <c r="C1484" s="391"/>
      <c r="D1484" s="391"/>
      <c r="E1484" s="391"/>
      <c r="F1484" s="391"/>
      <c r="G1484" s="391"/>
      <c r="H1484" s="391"/>
    </row>
    <row r="1485" spans="3:8" s="127" customFormat="1" ht="12.75">
      <c r="C1485" s="391"/>
      <c r="D1485" s="391"/>
      <c r="E1485" s="391"/>
      <c r="F1485" s="391"/>
      <c r="G1485" s="391"/>
      <c r="H1485" s="391"/>
    </row>
    <row r="1486" spans="3:8" s="127" customFormat="1" ht="12.75">
      <c r="C1486" s="391"/>
      <c r="D1486" s="391"/>
      <c r="E1486" s="391"/>
      <c r="F1486" s="391"/>
      <c r="G1486" s="391"/>
      <c r="H1486" s="391"/>
    </row>
    <row r="1487" spans="3:8" s="127" customFormat="1" ht="12.75">
      <c r="C1487" s="391"/>
      <c r="D1487" s="391"/>
      <c r="E1487" s="391"/>
      <c r="F1487" s="391"/>
      <c r="G1487" s="391"/>
      <c r="H1487" s="391"/>
    </row>
    <row r="1488" spans="3:8" s="127" customFormat="1" ht="12.75">
      <c r="C1488" s="391"/>
      <c r="D1488" s="391"/>
      <c r="E1488" s="391"/>
      <c r="F1488" s="391"/>
      <c r="G1488" s="391"/>
      <c r="H1488" s="391"/>
    </row>
    <row r="1489" spans="3:8" s="127" customFormat="1" ht="12.75">
      <c r="C1489" s="391"/>
      <c r="D1489" s="391"/>
      <c r="E1489" s="391"/>
      <c r="F1489" s="391"/>
      <c r="G1489" s="391"/>
      <c r="H1489" s="391"/>
    </row>
    <row r="1490" spans="3:8" s="127" customFormat="1" ht="12.75">
      <c r="C1490" s="391"/>
      <c r="D1490" s="391"/>
      <c r="E1490" s="391"/>
      <c r="F1490" s="391"/>
      <c r="G1490" s="391"/>
      <c r="H1490" s="391"/>
    </row>
    <row r="1491" spans="3:8" s="127" customFormat="1" ht="12.75">
      <c r="C1491" s="391"/>
      <c r="D1491" s="391"/>
      <c r="E1491" s="391"/>
      <c r="F1491" s="391"/>
      <c r="G1491" s="391"/>
      <c r="H1491" s="391"/>
    </row>
    <row r="1492" spans="3:8" s="127" customFormat="1" ht="12.75">
      <c r="C1492" s="391"/>
      <c r="D1492" s="391"/>
      <c r="E1492" s="391"/>
      <c r="F1492" s="391"/>
      <c r="G1492" s="391"/>
      <c r="H1492" s="391"/>
    </row>
    <row r="1493" spans="3:8" s="127" customFormat="1" ht="12.75">
      <c r="C1493" s="391"/>
      <c r="D1493" s="391"/>
      <c r="E1493" s="391"/>
      <c r="F1493" s="391"/>
      <c r="G1493" s="391"/>
      <c r="H1493" s="391"/>
    </row>
    <row r="1494" spans="3:8" s="127" customFormat="1" ht="12.75">
      <c r="C1494" s="391"/>
      <c r="D1494" s="391"/>
      <c r="E1494" s="391"/>
      <c r="F1494" s="391"/>
      <c r="G1494" s="391"/>
      <c r="H1494" s="391"/>
    </row>
    <row r="1495" spans="3:8" s="127" customFormat="1" ht="12.75">
      <c r="C1495" s="391"/>
      <c r="D1495" s="391"/>
      <c r="E1495" s="391"/>
      <c r="F1495" s="391"/>
      <c r="G1495" s="391"/>
      <c r="H1495" s="391"/>
    </row>
    <row r="1496" spans="3:8" s="127" customFormat="1" ht="12.75">
      <c r="C1496" s="391"/>
      <c r="D1496" s="391"/>
      <c r="E1496" s="391"/>
      <c r="F1496" s="391"/>
      <c r="G1496" s="391"/>
      <c r="H1496" s="391"/>
    </row>
    <row r="1497" spans="3:8" s="127" customFormat="1" ht="12.75">
      <c r="C1497" s="391"/>
      <c r="D1497" s="391"/>
      <c r="E1497" s="391"/>
      <c r="F1497" s="391"/>
      <c r="G1497" s="391"/>
      <c r="H1497" s="391"/>
    </row>
    <row r="1498" spans="3:8" s="127" customFormat="1" ht="12.75">
      <c r="C1498" s="391"/>
      <c r="D1498" s="391"/>
      <c r="E1498" s="391"/>
      <c r="F1498" s="391"/>
      <c r="G1498" s="391"/>
      <c r="H1498" s="391"/>
    </row>
    <row r="1499" spans="3:8" s="127" customFormat="1" ht="12.75">
      <c r="C1499" s="391"/>
      <c r="D1499" s="391"/>
      <c r="E1499" s="391"/>
      <c r="F1499" s="391"/>
      <c r="G1499" s="391"/>
      <c r="H1499" s="391"/>
    </row>
    <row r="1500" spans="3:8" s="127" customFormat="1" ht="12.75">
      <c r="C1500" s="391"/>
      <c r="D1500" s="391"/>
      <c r="E1500" s="391"/>
      <c r="F1500" s="391"/>
      <c r="G1500" s="391"/>
      <c r="H1500" s="391"/>
    </row>
    <row r="1501" spans="3:8" s="127" customFormat="1" ht="12.75">
      <c r="C1501" s="391"/>
      <c r="D1501" s="391"/>
      <c r="E1501" s="391"/>
      <c r="F1501" s="391"/>
      <c r="G1501" s="391"/>
      <c r="H1501" s="391"/>
    </row>
    <row r="1502" spans="3:8" s="127" customFormat="1" ht="12.75">
      <c r="C1502" s="391"/>
      <c r="D1502" s="391"/>
      <c r="E1502" s="391"/>
      <c r="F1502" s="391"/>
      <c r="G1502" s="391"/>
      <c r="H1502" s="391"/>
    </row>
    <row r="1503" spans="3:8" s="127" customFormat="1" ht="12.75">
      <c r="C1503" s="391"/>
      <c r="D1503" s="391"/>
      <c r="E1503" s="391"/>
      <c r="F1503" s="391"/>
      <c r="G1503" s="391"/>
      <c r="H1503" s="391"/>
    </row>
    <row r="1504" spans="3:8" s="127" customFormat="1" ht="12.75">
      <c r="C1504" s="391"/>
      <c r="D1504" s="391"/>
      <c r="E1504" s="391"/>
      <c r="F1504" s="391"/>
      <c r="G1504" s="391"/>
      <c r="H1504" s="391"/>
    </row>
    <row r="1505" spans="3:8" s="127" customFormat="1" ht="12.75">
      <c r="C1505" s="391"/>
      <c r="D1505" s="391"/>
      <c r="E1505" s="391"/>
      <c r="F1505" s="391"/>
      <c r="G1505" s="391"/>
      <c r="H1505" s="391"/>
    </row>
    <row r="1506" spans="3:8" s="127" customFormat="1" ht="12.75">
      <c r="C1506" s="391"/>
      <c r="D1506" s="391"/>
      <c r="E1506" s="391"/>
      <c r="F1506" s="391"/>
      <c r="G1506" s="391"/>
      <c r="H1506" s="391"/>
    </row>
    <row r="1507" spans="3:8" s="127" customFormat="1" ht="12.75">
      <c r="C1507" s="391"/>
      <c r="D1507" s="391"/>
      <c r="E1507" s="391"/>
      <c r="F1507" s="391"/>
      <c r="G1507" s="391"/>
      <c r="H1507" s="391"/>
    </row>
    <row r="1508" spans="3:8" s="127" customFormat="1" ht="12.75">
      <c r="C1508" s="391"/>
      <c r="D1508" s="391"/>
      <c r="E1508" s="391"/>
      <c r="F1508" s="391"/>
      <c r="G1508" s="391"/>
      <c r="H1508" s="391"/>
    </row>
    <row r="1509" spans="3:8" s="127" customFormat="1" ht="12.75">
      <c r="C1509" s="391"/>
      <c r="D1509" s="391"/>
      <c r="E1509" s="391"/>
      <c r="F1509" s="391"/>
      <c r="G1509" s="391"/>
      <c r="H1509" s="391"/>
    </row>
    <row r="1510" spans="3:8" s="127" customFormat="1" ht="12.75">
      <c r="C1510" s="391"/>
      <c r="D1510" s="391"/>
      <c r="E1510" s="391"/>
      <c r="F1510" s="391"/>
      <c r="G1510" s="391"/>
      <c r="H1510" s="391"/>
    </row>
    <row r="1511" spans="3:8" s="127" customFormat="1" ht="12.75">
      <c r="C1511" s="391"/>
      <c r="D1511" s="391"/>
      <c r="E1511" s="391"/>
      <c r="F1511" s="391"/>
      <c r="G1511" s="391"/>
      <c r="H1511" s="391"/>
    </row>
    <row r="1512" spans="3:8" s="127" customFormat="1" ht="12.75">
      <c r="C1512" s="391"/>
      <c r="D1512" s="391"/>
      <c r="E1512" s="391"/>
      <c r="F1512" s="391"/>
      <c r="G1512" s="391"/>
      <c r="H1512" s="391"/>
    </row>
    <row r="1513" spans="3:8" s="127" customFormat="1" ht="12.75">
      <c r="C1513" s="391"/>
      <c r="D1513" s="391"/>
      <c r="E1513" s="391"/>
      <c r="F1513" s="391"/>
      <c r="G1513" s="391"/>
      <c r="H1513" s="391"/>
    </row>
    <row r="1514" spans="3:8" s="127" customFormat="1" ht="12.75">
      <c r="C1514" s="391"/>
      <c r="D1514" s="391"/>
      <c r="E1514" s="391"/>
      <c r="F1514" s="391"/>
      <c r="G1514" s="391"/>
      <c r="H1514" s="391"/>
    </row>
    <row r="1515" spans="3:8" s="127" customFormat="1" ht="12.75">
      <c r="C1515" s="391"/>
      <c r="D1515" s="391"/>
      <c r="E1515" s="391"/>
      <c r="F1515" s="391"/>
      <c r="G1515" s="391"/>
      <c r="H1515" s="391"/>
    </row>
    <row r="1516" spans="3:8" s="127" customFormat="1" ht="12.75">
      <c r="C1516" s="391"/>
      <c r="D1516" s="391"/>
      <c r="E1516" s="391"/>
      <c r="F1516" s="391"/>
      <c r="G1516" s="391"/>
      <c r="H1516" s="391"/>
    </row>
    <row r="1517" spans="3:8" s="127" customFormat="1" ht="12.75">
      <c r="C1517" s="391"/>
      <c r="D1517" s="391"/>
      <c r="E1517" s="391"/>
      <c r="F1517" s="391"/>
      <c r="G1517" s="391"/>
      <c r="H1517" s="391"/>
    </row>
    <row r="1518" spans="3:8" s="127" customFormat="1" ht="12.75">
      <c r="C1518" s="391"/>
      <c r="D1518" s="391"/>
      <c r="E1518" s="391"/>
      <c r="F1518" s="391"/>
      <c r="G1518" s="391"/>
      <c r="H1518" s="391"/>
    </row>
    <row r="1519" spans="3:8" s="127" customFormat="1" ht="12.75">
      <c r="C1519" s="391"/>
      <c r="D1519" s="391"/>
      <c r="E1519" s="391"/>
      <c r="F1519" s="391"/>
      <c r="G1519" s="391"/>
      <c r="H1519" s="391"/>
    </row>
    <row r="1520" spans="3:8" s="127" customFormat="1" ht="12.75">
      <c r="C1520" s="391"/>
      <c r="D1520" s="391"/>
      <c r="E1520" s="391"/>
      <c r="F1520" s="391"/>
      <c r="G1520" s="391"/>
      <c r="H1520" s="391"/>
    </row>
    <row r="1521" spans="3:8" s="127" customFormat="1" ht="12.75">
      <c r="C1521" s="391"/>
      <c r="D1521" s="391"/>
      <c r="E1521" s="391"/>
      <c r="F1521" s="391"/>
      <c r="G1521" s="391"/>
      <c r="H1521" s="391"/>
    </row>
    <row r="1522" spans="3:8" s="127" customFormat="1" ht="12.75">
      <c r="C1522" s="391"/>
      <c r="D1522" s="391"/>
      <c r="E1522" s="391"/>
      <c r="F1522" s="391"/>
      <c r="G1522" s="391"/>
      <c r="H1522" s="391"/>
    </row>
    <row r="1523" spans="3:8" s="127" customFormat="1" ht="12.75">
      <c r="C1523" s="391"/>
      <c r="D1523" s="391"/>
      <c r="E1523" s="391"/>
      <c r="F1523" s="391"/>
      <c r="G1523" s="391"/>
      <c r="H1523" s="391"/>
    </row>
    <row r="1524" spans="3:8" s="127" customFormat="1" ht="12.75">
      <c r="C1524" s="391"/>
      <c r="D1524" s="391"/>
      <c r="E1524" s="391"/>
      <c r="F1524" s="391"/>
      <c r="G1524" s="391"/>
      <c r="H1524" s="391"/>
    </row>
    <row r="1525" spans="3:8" s="127" customFormat="1" ht="12.75">
      <c r="C1525" s="391"/>
      <c r="D1525" s="391"/>
      <c r="E1525" s="391"/>
      <c r="F1525" s="391"/>
      <c r="G1525" s="391"/>
      <c r="H1525" s="391"/>
    </row>
    <row r="1526" spans="3:8" s="127" customFormat="1" ht="12.75">
      <c r="C1526" s="391"/>
      <c r="D1526" s="391"/>
      <c r="E1526" s="391"/>
      <c r="F1526" s="391"/>
      <c r="G1526" s="391"/>
      <c r="H1526" s="391"/>
    </row>
    <row r="1527" spans="3:8" s="127" customFormat="1" ht="12.75">
      <c r="C1527" s="391"/>
      <c r="D1527" s="391"/>
      <c r="E1527" s="391"/>
      <c r="F1527" s="391"/>
      <c r="G1527" s="391"/>
      <c r="H1527" s="391"/>
    </row>
    <row r="1528" spans="3:8" s="127" customFormat="1" ht="12.75">
      <c r="C1528" s="391"/>
      <c r="D1528" s="391"/>
      <c r="E1528" s="391"/>
      <c r="F1528" s="391"/>
      <c r="G1528" s="391"/>
      <c r="H1528" s="391"/>
    </row>
    <row r="1529" spans="3:8" s="127" customFormat="1" ht="12.75">
      <c r="C1529" s="391"/>
      <c r="D1529" s="391"/>
      <c r="E1529" s="391"/>
      <c r="F1529" s="391"/>
      <c r="G1529" s="391"/>
      <c r="H1529" s="391"/>
    </row>
    <row r="1530" spans="3:8" s="127" customFormat="1" ht="12.75">
      <c r="C1530" s="391"/>
      <c r="D1530" s="391"/>
      <c r="E1530" s="391"/>
      <c r="F1530" s="391"/>
      <c r="G1530" s="391"/>
      <c r="H1530" s="391"/>
    </row>
    <row r="1531" spans="3:8" s="127" customFormat="1" ht="12.75">
      <c r="C1531" s="391"/>
      <c r="D1531" s="391"/>
      <c r="E1531" s="391"/>
      <c r="F1531" s="391"/>
      <c r="G1531" s="391"/>
      <c r="H1531" s="391"/>
    </row>
    <row r="1532" spans="3:8" s="127" customFormat="1" ht="12.75">
      <c r="C1532" s="391"/>
      <c r="D1532" s="391"/>
      <c r="E1532" s="391"/>
      <c r="F1532" s="391"/>
      <c r="G1532" s="391"/>
      <c r="H1532" s="391"/>
    </row>
    <row r="1533" spans="3:8" s="127" customFormat="1" ht="12.75">
      <c r="C1533" s="391"/>
      <c r="D1533" s="391"/>
      <c r="E1533" s="391"/>
      <c r="F1533" s="391"/>
      <c r="G1533" s="391"/>
      <c r="H1533" s="391"/>
    </row>
    <row r="1534" spans="3:8" s="127" customFormat="1" ht="12.75">
      <c r="C1534" s="391"/>
      <c r="D1534" s="391"/>
      <c r="E1534" s="391"/>
      <c r="F1534" s="391"/>
      <c r="G1534" s="391"/>
      <c r="H1534" s="391"/>
    </row>
    <row r="1535" spans="3:8" s="127" customFormat="1" ht="12.75">
      <c r="C1535" s="391"/>
      <c r="D1535" s="391"/>
      <c r="E1535" s="391"/>
      <c r="F1535" s="391"/>
      <c r="G1535" s="391"/>
      <c r="H1535" s="391"/>
    </row>
    <row r="1536" spans="3:8" s="127" customFormat="1" ht="12.75">
      <c r="C1536" s="391"/>
      <c r="D1536" s="391"/>
      <c r="E1536" s="391"/>
      <c r="F1536" s="391"/>
      <c r="G1536" s="391"/>
      <c r="H1536" s="391"/>
    </row>
    <row r="1537" spans="3:8" s="127" customFormat="1" ht="12.75">
      <c r="C1537" s="391"/>
      <c r="D1537" s="391"/>
      <c r="E1537" s="391"/>
      <c r="F1537" s="391"/>
      <c r="G1537" s="391"/>
      <c r="H1537" s="391"/>
    </row>
    <row r="1538" spans="3:8" s="127" customFormat="1" ht="12.75">
      <c r="C1538" s="391"/>
      <c r="D1538" s="391"/>
      <c r="E1538" s="391"/>
      <c r="F1538" s="391"/>
      <c r="G1538" s="391"/>
      <c r="H1538" s="391"/>
    </row>
    <row r="1539" spans="3:8" s="127" customFormat="1" ht="12.75">
      <c r="C1539" s="391"/>
      <c r="D1539" s="391"/>
      <c r="E1539" s="391"/>
      <c r="F1539" s="391"/>
      <c r="G1539" s="391"/>
      <c r="H1539" s="391"/>
    </row>
    <row r="1540" spans="3:8" s="127" customFormat="1" ht="12.75">
      <c r="C1540" s="391"/>
      <c r="D1540" s="391"/>
      <c r="E1540" s="391"/>
      <c r="F1540" s="391"/>
      <c r="G1540" s="391"/>
      <c r="H1540" s="391"/>
    </row>
    <row r="1541" spans="3:8" s="127" customFormat="1" ht="12.75">
      <c r="C1541" s="391"/>
      <c r="D1541" s="391"/>
      <c r="E1541" s="391"/>
      <c r="F1541" s="391"/>
      <c r="G1541" s="391"/>
      <c r="H1541" s="391"/>
    </row>
    <row r="1542" spans="3:8" s="127" customFormat="1" ht="12.75">
      <c r="C1542" s="391"/>
      <c r="D1542" s="391"/>
      <c r="E1542" s="391"/>
      <c r="F1542" s="391"/>
      <c r="G1542" s="391"/>
      <c r="H1542" s="391"/>
    </row>
    <row r="1543" spans="3:8" s="127" customFormat="1" ht="12.75">
      <c r="C1543" s="391"/>
      <c r="D1543" s="391"/>
      <c r="E1543" s="391"/>
      <c r="F1543" s="391"/>
      <c r="G1543" s="391"/>
      <c r="H1543" s="391"/>
    </row>
    <row r="1544" spans="3:8" s="127" customFormat="1" ht="12.75">
      <c r="C1544" s="391"/>
      <c r="D1544" s="391"/>
      <c r="E1544" s="391"/>
      <c r="F1544" s="391"/>
      <c r="G1544" s="391"/>
      <c r="H1544" s="391"/>
    </row>
    <row r="1545" spans="3:8" s="127" customFormat="1" ht="12.75">
      <c r="C1545" s="391"/>
      <c r="D1545" s="391"/>
      <c r="E1545" s="391"/>
      <c r="F1545" s="391"/>
      <c r="G1545" s="391"/>
      <c r="H1545" s="391"/>
    </row>
    <row r="1546" spans="3:8" s="127" customFormat="1" ht="12.75">
      <c r="C1546" s="391"/>
      <c r="D1546" s="391"/>
      <c r="E1546" s="391"/>
      <c r="F1546" s="391"/>
      <c r="G1546" s="391"/>
      <c r="H1546" s="391"/>
    </row>
    <row r="1547" spans="3:8" s="127" customFormat="1" ht="12.75">
      <c r="C1547" s="391"/>
      <c r="D1547" s="391"/>
      <c r="E1547" s="391"/>
      <c r="F1547" s="391"/>
      <c r="G1547" s="391"/>
      <c r="H1547" s="391"/>
    </row>
    <row r="1548" spans="3:8" s="127" customFormat="1" ht="12.75">
      <c r="C1548" s="391"/>
      <c r="D1548" s="391"/>
      <c r="E1548" s="391"/>
      <c r="F1548" s="391"/>
      <c r="G1548" s="391"/>
      <c r="H1548" s="391"/>
    </row>
    <row r="1549" spans="3:8" s="127" customFormat="1" ht="12.75">
      <c r="C1549" s="391"/>
      <c r="D1549" s="391"/>
      <c r="E1549" s="391"/>
      <c r="F1549" s="391"/>
      <c r="G1549" s="391"/>
      <c r="H1549" s="391"/>
    </row>
    <row r="1550" spans="3:8" s="127" customFormat="1" ht="12.75">
      <c r="C1550" s="391"/>
      <c r="D1550" s="391"/>
      <c r="E1550" s="391"/>
      <c r="F1550" s="391"/>
      <c r="G1550" s="391"/>
      <c r="H1550" s="391"/>
    </row>
    <row r="1551" spans="3:8" s="127" customFormat="1" ht="12.75">
      <c r="C1551" s="391"/>
      <c r="D1551" s="391"/>
      <c r="E1551" s="391"/>
      <c r="F1551" s="391"/>
      <c r="G1551" s="391"/>
      <c r="H1551" s="391"/>
    </row>
    <row r="1552" spans="3:8" s="127" customFormat="1" ht="12.75">
      <c r="C1552" s="391"/>
      <c r="D1552" s="391"/>
      <c r="E1552" s="391"/>
      <c r="F1552" s="391"/>
      <c r="G1552" s="391"/>
      <c r="H1552" s="391"/>
    </row>
    <row r="1553" spans="3:8" s="127" customFormat="1" ht="12.75">
      <c r="C1553" s="391"/>
      <c r="D1553" s="391"/>
      <c r="E1553" s="391"/>
      <c r="F1553" s="391"/>
      <c r="G1553" s="391"/>
      <c r="H1553" s="391"/>
    </row>
    <row r="1554" spans="3:8" s="127" customFormat="1" ht="12.75">
      <c r="C1554" s="391"/>
      <c r="D1554" s="391"/>
      <c r="E1554" s="391"/>
      <c r="F1554" s="391"/>
      <c r="G1554" s="391"/>
      <c r="H1554" s="391"/>
    </row>
    <row r="1555" spans="3:8" s="127" customFormat="1" ht="12.75">
      <c r="C1555" s="391"/>
      <c r="D1555" s="391"/>
      <c r="E1555" s="391"/>
      <c r="F1555" s="391"/>
      <c r="G1555" s="391"/>
      <c r="H1555" s="391"/>
    </row>
    <row r="1556" spans="3:8" s="127" customFormat="1" ht="12.75">
      <c r="C1556" s="391"/>
      <c r="D1556" s="391"/>
      <c r="E1556" s="391"/>
      <c r="F1556" s="391"/>
      <c r="G1556" s="391"/>
      <c r="H1556" s="391"/>
    </row>
    <row r="1557" spans="3:8" s="127" customFormat="1" ht="12.75">
      <c r="C1557" s="391"/>
      <c r="D1557" s="391"/>
      <c r="E1557" s="391"/>
      <c r="F1557" s="391"/>
      <c r="G1557" s="391"/>
      <c r="H1557" s="391"/>
    </row>
    <row r="1558" spans="3:8" s="127" customFormat="1" ht="12.75">
      <c r="C1558" s="391"/>
      <c r="D1558" s="391"/>
      <c r="E1558" s="391"/>
      <c r="F1558" s="391"/>
      <c r="G1558" s="391"/>
      <c r="H1558" s="391"/>
    </row>
    <row r="1559" spans="3:8" s="127" customFormat="1" ht="12.75">
      <c r="C1559" s="391"/>
      <c r="D1559" s="391"/>
      <c r="E1559" s="391"/>
      <c r="F1559" s="391"/>
      <c r="G1559" s="391"/>
      <c r="H1559" s="391"/>
    </row>
    <row r="1560" spans="3:8" s="127" customFormat="1" ht="12.75">
      <c r="C1560" s="391"/>
      <c r="D1560" s="391"/>
      <c r="E1560" s="391"/>
      <c r="F1560" s="391"/>
      <c r="G1560" s="391"/>
      <c r="H1560" s="391"/>
    </row>
    <row r="1561" spans="3:8" s="127" customFormat="1" ht="12.75">
      <c r="C1561" s="391"/>
      <c r="D1561" s="391"/>
      <c r="E1561" s="391"/>
      <c r="F1561" s="391"/>
      <c r="G1561" s="391"/>
      <c r="H1561" s="391"/>
    </row>
    <row r="1562" spans="3:8" s="127" customFormat="1" ht="12.75">
      <c r="C1562" s="391"/>
      <c r="D1562" s="391"/>
      <c r="E1562" s="391"/>
      <c r="F1562" s="391"/>
      <c r="G1562" s="391"/>
      <c r="H1562" s="391"/>
    </row>
    <row r="1563" spans="3:8" s="127" customFormat="1" ht="12.75">
      <c r="C1563" s="391"/>
      <c r="D1563" s="391"/>
      <c r="E1563" s="391"/>
      <c r="F1563" s="391"/>
      <c r="G1563" s="391"/>
      <c r="H1563" s="391"/>
    </row>
    <row r="1564" spans="3:8" s="127" customFormat="1" ht="12.75">
      <c r="C1564" s="391"/>
      <c r="D1564" s="391"/>
      <c r="E1564" s="391"/>
      <c r="F1564" s="391"/>
      <c r="G1564" s="391"/>
      <c r="H1564" s="391"/>
    </row>
    <row r="1565" spans="3:8" s="127" customFormat="1" ht="12.75">
      <c r="C1565" s="391"/>
      <c r="D1565" s="391"/>
      <c r="E1565" s="391"/>
      <c r="F1565" s="391"/>
      <c r="G1565" s="391"/>
      <c r="H1565" s="391"/>
    </row>
    <row r="1566" spans="3:8" s="127" customFormat="1" ht="12.75">
      <c r="C1566" s="391"/>
      <c r="D1566" s="391"/>
      <c r="E1566" s="391"/>
      <c r="F1566" s="391"/>
      <c r="G1566" s="391"/>
      <c r="H1566" s="391"/>
    </row>
    <row r="1567" spans="3:8" s="127" customFormat="1" ht="12.75">
      <c r="C1567" s="391"/>
      <c r="D1567" s="391"/>
      <c r="E1567" s="391"/>
      <c r="F1567" s="391"/>
      <c r="G1567" s="391"/>
      <c r="H1567" s="391"/>
    </row>
    <row r="1568" spans="3:8" s="127" customFormat="1" ht="12.75">
      <c r="C1568" s="391"/>
      <c r="D1568" s="391"/>
      <c r="E1568" s="391"/>
      <c r="F1568" s="391"/>
      <c r="G1568" s="391"/>
      <c r="H1568" s="391"/>
    </row>
    <row r="1569" spans="3:8" s="127" customFormat="1" ht="12.75">
      <c r="C1569" s="391"/>
      <c r="D1569" s="391"/>
      <c r="E1569" s="391"/>
      <c r="F1569" s="391"/>
      <c r="G1569" s="391"/>
      <c r="H1569" s="391"/>
    </row>
    <row r="1570" spans="3:8" s="127" customFormat="1" ht="12.75">
      <c r="C1570" s="391"/>
      <c r="D1570" s="391"/>
      <c r="E1570" s="391"/>
      <c r="F1570" s="391"/>
      <c r="G1570" s="391"/>
      <c r="H1570" s="391"/>
    </row>
    <row r="1571" spans="3:8" s="127" customFormat="1" ht="12.75">
      <c r="C1571" s="391"/>
      <c r="D1571" s="391"/>
      <c r="E1571" s="391"/>
      <c r="F1571" s="391"/>
      <c r="G1571" s="391"/>
      <c r="H1571" s="391"/>
    </row>
    <row r="1572" spans="3:8" s="127" customFormat="1" ht="12.75">
      <c r="C1572" s="391"/>
      <c r="D1572" s="391"/>
      <c r="E1572" s="391"/>
      <c r="F1572" s="391"/>
      <c r="G1572" s="391"/>
      <c r="H1572" s="391"/>
    </row>
    <row r="1573" spans="3:8" s="127" customFormat="1" ht="12.75">
      <c r="C1573" s="391"/>
      <c r="D1573" s="391"/>
      <c r="E1573" s="391"/>
      <c r="F1573" s="391"/>
      <c r="G1573" s="391"/>
      <c r="H1573" s="391"/>
    </row>
    <row r="1574" spans="3:8" s="127" customFormat="1" ht="12.75">
      <c r="C1574" s="391"/>
      <c r="D1574" s="391"/>
      <c r="E1574" s="391"/>
      <c r="F1574" s="391"/>
      <c r="G1574" s="391"/>
      <c r="H1574" s="391"/>
    </row>
    <row r="1575" spans="3:8" s="127" customFormat="1" ht="12.75">
      <c r="C1575" s="391"/>
      <c r="D1575" s="391"/>
      <c r="E1575" s="391"/>
      <c r="F1575" s="391"/>
      <c r="G1575" s="391"/>
      <c r="H1575" s="391"/>
    </row>
    <row r="1576" spans="3:8" s="127" customFormat="1" ht="12.75">
      <c r="C1576" s="391"/>
      <c r="D1576" s="391"/>
      <c r="E1576" s="391"/>
      <c r="F1576" s="391"/>
      <c r="G1576" s="391"/>
      <c r="H1576" s="391"/>
    </row>
    <row r="1577" spans="3:8" s="127" customFormat="1" ht="12.75">
      <c r="C1577" s="391"/>
      <c r="D1577" s="391"/>
      <c r="E1577" s="391"/>
      <c r="F1577" s="391"/>
      <c r="G1577" s="391"/>
      <c r="H1577" s="391"/>
    </row>
    <row r="1578" spans="3:8" s="127" customFormat="1" ht="12.75">
      <c r="C1578" s="391"/>
      <c r="D1578" s="391"/>
      <c r="E1578" s="391"/>
      <c r="F1578" s="391"/>
      <c r="G1578" s="391"/>
      <c r="H1578" s="391"/>
    </row>
    <row r="1579" spans="3:8" s="127" customFormat="1" ht="12.75">
      <c r="C1579" s="391"/>
      <c r="D1579" s="391"/>
      <c r="E1579" s="391"/>
      <c r="F1579" s="391"/>
      <c r="G1579" s="391"/>
      <c r="H1579" s="391"/>
    </row>
    <row r="1580" spans="3:8" s="127" customFormat="1" ht="12.75">
      <c r="C1580" s="391"/>
      <c r="D1580" s="391"/>
      <c r="E1580" s="391"/>
      <c r="F1580" s="391"/>
      <c r="G1580" s="391"/>
      <c r="H1580" s="391"/>
    </row>
    <row r="1581" spans="3:8" s="127" customFormat="1" ht="12.75">
      <c r="C1581" s="391"/>
      <c r="D1581" s="391"/>
      <c r="E1581" s="391"/>
      <c r="F1581" s="391"/>
      <c r="G1581" s="391"/>
      <c r="H1581" s="391"/>
    </row>
    <row r="1582" spans="3:8" s="127" customFormat="1" ht="12.75">
      <c r="C1582" s="391"/>
      <c r="D1582" s="391"/>
      <c r="E1582" s="391"/>
      <c r="F1582" s="391"/>
      <c r="G1582" s="391"/>
      <c r="H1582" s="391"/>
    </row>
    <row r="1583" spans="3:8" s="127" customFormat="1" ht="12.75">
      <c r="C1583" s="391"/>
      <c r="D1583" s="391"/>
      <c r="E1583" s="391"/>
      <c r="F1583" s="391"/>
      <c r="G1583" s="391"/>
      <c r="H1583" s="391"/>
    </row>
    <row r="1584" spans="3:8" s="127" customFormat="1" ht="12.75">
      <c r="C1584" s="391"/>
      <c r="D1584" s="391"/>
      <c r="E1584" s="391"/>
      <c r="F1584" s="391"/>
      <c r="G1584" s="391"/>
      <c r="H1584" s="391"/>
    </row>
    <row r="1585" spans="3:8" s="127" customFormat="1" ht="12.75">
      <c r="C1585" s="391"/>
      <c r="D1585" s="391"/>
      <c r="E1585" s="391"/>
      <c r="F1585" s="391"/>
      <c r="G1585" s="391"/>
      <c r="H1585" s="391"/>
    </row>
    <row r="1586" spans="3:8" s="127" customFormat="1" ht="12.75">
      <c r="C1586" s="391"/>
      <c r="D1586" s="391"/>
      <c r="E1586" s="391"/>
      <c r="F1586" s="391"/>
      <c r="G1586" s="391"/>
      <c r="H1586" s="391"/>
    </row>
    <row r="1587" spans="3:8" s="127" customFormat="1" ht="12.75">
      <c r="C1587" s="391"/>
      <c r="D1587" s="391"/>
      <c r="E1587" s="391"/>
      <c r="F1587" s="391"/>
      <c r="G1587" s="391"/>
      <c r="H1587" s="391"/>
    </row>
    <row r="1588" spans="3:8" s="127" customFormat="1" ht="12.75">
      <c r="C1588" s="391"/>
      <c r="D1588" s="391"/>
      <c r="E1588" s="391"/>
      <c r="F1588" s="391"/>
      <c r="G1588" s="391"/>
      <c r="H1588" s="391"/>
    </row>
    <row r="1589" spans="3:8" s="127" customFormat="1" ht="12.75">
      <c r="C1589" s="391"/>
      <c r="D1589" s="391"/>
      <c r="E1589" s="391"/>
      <c r="F1589" s="391"/>
      <c r="G1589" s="391"/>
      <c r="H1589" s="391"/>
    </row>
    <row r="1590" spans="3:8" s="127" customFormat="1" ht="12.75">
      <c r="C1590" s="391"/>
      <c r="D1590" s="391"/>
      <c r="E1590" s="391"/>
      <c r="F1590" s="391"/>
      <c r="G1590" s="391"/>
      <c r="H1590" s="391"/>
    </row>
    <row r="1591" spans="3:8" s="127" customFormat="1" ht="12.75">
      <c r="C1591" s="391"/>
      <c r="D1591" s="391"/>
      <c r="E1591" s="391"/>
      <c r="F1591" s="391"/>
      <c r="G1591" s="391"/>
      <c r="H1591" s="391"/>
    </row>
    <row r="1592" spans="3:8" s="127" customFormat="1" ht="12.75">
      <c r="C1592" s="391"/>
      <c r="D1592" s="391"/>
      <c r="E1592" s="391"/>
      <c r="F1592" s="391"/>
      <c r="G1592" s="391"/>
      <c r="H1592" s="391"/>
    </row>
    <row r="1593" spans="3:8" s="127" customFormat="1" ht="12.75">
      <c r="C1593" s="391"/>
      <c r="D1593" s="391"/>
      <c r="E1593" s="391"/>
      <c r="F1593" s="391"/>
      <c r="G1593" s="391"/>
      <c r="H1593" s="391"/>
    </row>
    <row r="1594" spans="3:8" s="127" customFormat="1" ht="12.75">
      <c r="C1594" s="391"/>
      <c r="D1594" s="391"/>
      <c r="E1594" s="391"/>
      <c r="F1594" s="391"/>
      <c r="G1594" s="391"/>
      <c r="H1594" s="391"/>
    </row>
    <row r="1595" spans="3:8" s="127" customFormat="1" ht="12.75">
      <c r="C1595" s="391"/>
      <c r="D1595" s="391"/>
      <c r="E1595" s="391"/>
      <c r="F1595" s="391"/>
      <c r="G1595" s="391"/>
      <c r="H1595" s="391"/>
    </row>
    <row r="1596" spans="3:8" s="127" customFormat="1" ht="12.75">
      <c r="C1596" s="391"/>
      <c r="D1596" s="391"/>
      <c r="E1596" s="391"/>
      <c r="F1596" s="391"/>
      <c r="G1596" s="391"/>
      <c r="H1596" s="391"/>
    </row>
    <row r="1597" spans="3:8" s="127" customFormat="1" ht="12.75">
      <c r="C1597" s="391"/>
      <c r="D1597" s="391"/>
      <c r="E1597" s="391"/>
      <c r="F1597" s="391"/>
      <c r="G1597" s="391"/>
      <c r="H1597" s="391"/>
    </row>
    <row r="1598" spans="3:8" s="127" customFormat="1" ht="12.75">
      <c r="C1598" s="391"/>
      <c r="D1598" s="391"/>
      <c r="E1598" s="391"/>
      <c r="F1598" s="391"/>
      <c r="G1598" s="391"/>
      <c r="H1598" s="391"/>
    </row>
    <row r="1599" spans="3:8" s="127" customFormat="1" ht="12.75">
      <c r="C1599" s="391"/>
      <c r="D1599" s="391"/>
      <c r="E1599" s="391"/>
      <c r="F1599" s="391"/>
      <c r="G1599" s="391"/>
      <c r="H1599" s="391"/>
    </row>
    <row r="1600" spans="3:8" s="127" customFormat="1" ht="12.75">
      <c r="C1600" s="391"/>
      <c r="D1600" s="391"/>
      <c r="E1600" s="391"/>
      <c r="F1600" s="391"/>
      <c r="G1600" s="391"/>
      <c r="H1600" s="391"/>
    </row>
    <row r="1601" spans="3:8" s="127" customFormat="1" ht="12.75">
      <c r="C1601" s="391"/>
      <c r="D1601" s="391"/>
      <c r="E1601" s="391"/>
      <c r="F1601" s="391"/>
      <c r="G1601" s="391"/>
      <c r="H1601" s="391"/>
    </row>
    <row r="1602" spans="3:8" s="127" customFormat="1" ht="12.75">
      <c r="C1602" s="391"/>
      <c r="D1602" s="391"/>
      <c r="E1602" s="391"/>
      <c r="F1602" s="391"/>
      <c r="G1602" s="391"/>
      <c r="H1602" s="391"/>
    </row>
    <row r="1603" spans="3:8" s="127" customFormat="1" ht="12.75">
      <c r="C1603" s="391"/>
      <c r="D1603" s="391"/>
      <c r="E1603" s="391"/>
      <c r="F1603" s="391"/>
      <c r="G1603" s="391"/>
      <c r="H1603" s="391"/>
    </row>
    <row r="1604" spans="3:8" s="127" customFormat="1" ht="12.75">
      <c r="C1604" s="391"/>
      <c r="D1604" s="391"/>
      <c r="E1604" s="391"/>
      <c r="F1604" s="391"/>
      <c r="G1604" s="391"/>
      <c r="H1604" s="391"/>
    </row>
    <row r="1605" spans="3:8" s="127" customFormat="1" ht="12.75">
      <c r="C1605" s="391"/>
      <c r="D1605" s="391"/>
      <c r="E1605" s="391"/>
      <c r="F1605" s="391"/>
      <c r="G1605" s="391"/>
      <c r="H1605" s="391"/>
    </row>
    <row r="1606" spans="3:8" s="127" customFormat="1" ht="12.75">
      <c r="C1606" s="391"/>
      <c r="D1606" s="391"/>
      <c r="E1606" s="391"/>
      <c r="F1606" s="391"/>
      <c r="G1606" s="391"/>
      <c r="H1606" s="391"/>
    </row>
    <row r="1607" spans="3:8" s="127" customFormat="1" ht="12.75">
      <c r="C1607" s="391"/>
      <c r="D1607" s="391"/>
      <c r="E1607" s="391"/>
      <c r="F1607" s="391"/>
      <c r="G1607" s="391"/>
      <c r="H1607" s="391"/>
    </row>
    <row r="1608" spans="3:8" s="127" customFormat="1" ht="12.75">
      <c r="C1608" s="391"/>
      <c r="D1608" s="391"/>
      <c r="E1608" s="391"/>
      <c r="F1608" s="391"/>
      <c r="G1608" s="391"/>
      <c r="H1608" s="391"/>
    </row>
    <row r="1609" spans="3:8" s="127" customFormat="1" ht="12.75">
      <c r="C1609" s="391"/>
      <c r="D1609" s="391"/>
      <c r="E1609" s="391"/>
      <c r="F1609" s="391"/>
      <c r="G1609" s="391"/>
      <c r="H1609" s="391"/>
    </row>
    <row r="1610" spans="3:8" s="127" customFormat="1" ht="12.75">
      <c r="C1610" s="391"/>
      <c r="D1610" s="391"/>
      <c r="E1610" s="391"/>
      <c r="F1610" s="391"/>
      <c r="G1610" s="391"/>
      <c r="H1610" s="391"/>
    </row>
    <row r="1611" spans="3:8" s="127" customFormat="1" ht="12.75">
      <c r="C1611" s="391"/>
      <c r="D1611" s="391"/>
      <c r="E1611" s="391"/>
      <c r="F1611" s="391"/>
      <c r="G1611" s="391"/>
      <c r="H1611" s="391"/>
    </row>
    <row r="1612" spans="3:8" s="127" customFormat="1" ht="12.75">
      <c r="C1612" s="391"/>
      <c r="D1612" s="391"/>
      <c r="E1612" s="391"/>
      <c r="F1612" s="391"/>
      <c r="G1612" s="391"/>
      <c r="H1612" s="391"/>
    </row>
    <row r="1613" spans="3:8" s="127" customFormat="1" ht="12.75">
      <c r="C1613" s="391"/>
      <c r="D1613" s="391"/>
      <c r="E1613" s="391"/>
      <c r="F1613" s="391"/>
      <c r="G1613" s="391"/>
      <c r="H1613" s="391"/>
    </row>
    <row r="1614" spans="3:8" s="127" customFormat="1" ht="12.75">
      <c r="C1614" s="391"/>
      <c r="D1614" s="391"/>
      <c r="E1614" s="391"/>
      <c r="F1614" s="391"/>
      <c r="G1614" s="391"/>
      <c r="H1614" s="391"/>
    </row>
    <row r="1615" spans="3:8" s="127" customFormat="1" ht="12.75">
      <c r="C1615" s="391"/>
      <c r="D1615" s="391"/>
      <c r="E1615" s="391"/>
      <c r="F1615" s="391"/>
      <c r="G1615" s="391"/>
      <c r="H1615" s="391"/>
    </row>
    <row r="1616" spans="3:8" s="127" customFormat="1" ht="12.75">
      <c r="C1616" s="391"/>
      <c r="D1616" s="391"/>
      <c r="E1616" s="391"/>
      <c r="F1616" s="391"/>
      <c r="G1616" s="391"/>
      <c r="H1616" s="391"/>
    </row>
    <row r="1617" spans="3:8" s="127" customFormat="1" ht="12.75">
      <c r="C1617" s="391"/>
      <c r="D1617" s="391"/>
      <c r="E1617" s="391"/>
      <c r="F1617" s="391"/>
      <c r="G1617" s="391"/>
      <c r="H1617" s="391"/>
    </row>
    <row r="1618" spans="3:8" s="127" customFormat="1" ht="12.75">
      <c r="C1618" s="391"/>
      <c r="D1618" s="391"/>
      <c r="E1618" s="391"/>
      <c r="F1618" s="391"/>
      <c r="G1618" s="391"/>
      <c r="H1618" s="391"/>
    </row>
    <row r="1619" spans="3:8" s="127" customFormat="1" ht="12.75">
      <c r="C1619" s="391"/>
      <c r="D1619" s="391"/>
      <c r="E1619" s="391"/>
      <c r="F1619" s="391"/>
      <c r="G1619" s="391"/>
      <c r="H1619" s="391"/>
    </row>
    <row r="1620" spans="3:8" s="127" customFormat="1" ht="12.75">
      <c r="C1620" s="391"/>
      <c r="D1620" s="391"/>
      <c r="E1620" s="391"/>
      <c r="F1620" s="391"/>
      <c r="G1620" s="391"/>
      <c r="H1620" s="391"/>
    </row>
    <row r="1621" spans="3:8" s="127" customFormat="1" ht="12.75">
      <c r="C1621" s="391"/>
      <c r="D1621" s="391"/>
      <c r="E1621" s="391"/>
      <c r="F1621" s="391"/>
      <c r="G1621" s="391"/>
      <c r="H1621" s="391"/>
    </row>
    <row r="1622" spans="3:8" s="127" customFormat="1" ht="12.75">
      <c r="C1622" s="391"/>
      <c r="D1622" s="391"/>
      <c r="E1622" s="391"/>
      <c r="F1622" s="391"/>
      <c r="G1622" s="391"/>
      <c r="H1622" s="391"/>
    </row>
    <row r="1623" spans="3:8" s="127" customFormat="1" ht="12.75">
      <c r="C1623" s="391"/>
      <c r="D1623" s="391"/>
      <c r="E1623" s="391"/>
      <c r="F1623" s="391"/>
      <c r="G1623" s="391"/>
      <c r="H1623" s="391"/>
    </row>
    <row r="1624" spans="3:8" s="127" customFormat="1" ht="12.75">
      <c r="C1624" s="391"/>
      <c r="D1624" s="391"/>
      <c r="E1624" s="391"/>
      <c r="F1624" s="391"/>
      <c r="G1624" s="391"/>
      <c r="H1624" s="391"/>
    </row>
    <row r="1625" spans="3:8" s="127" customFormat="1" ht="12.75">
      <c r="C1625" s="391"/>
      <c r="D1625" s="391"/>
      <c r="E1625" s="391"/>
      <c r="F1625" s="391"/>
      <c r="G1625" s="391"/>
      <c r="H1625" s="391"/>
    </row>
    <row r="1626" spans="3:8" s="127" customFormat="1" ht="12.75">
      <c r="C1626" s="391"/>
      <c r="D1626" s="391"/>
      <c r="E1626" s="391"/>
      <c r="F1626" s="391"/>
      <c r="G1626" s="391"/>
      <c r="H1626" s="391"/>
    </row>
    <row r="1627" spans="3:8" s="127" customFormat="1" ht="12.75">
      <c r="C1627" s="391"/>
      <c r="D1627" s="391"/>
      <c r="E1627" s="391"/>
      <c r="F1627" s="391"/>
      <c r="G1627" s="391"/>
      <c r="H1627" s="391"/>
    </row>
    <row r="1628" spans="3:8" s="127" customFormat="1" ht="12.75">
      <c r="C1628" s="391"/>
      <c r="D1628" s="391"/>
      <c r="E1628" s="391"/>
      <c r="F1628" s="391"/>
      <c r="G1628" s="391"/>
      <c r="H1628" s="391"/>
    </row>
    <row r="1629" spans="3:8" s="127" customFormat="1" ht="12.75">
      <c r="C1629" s="391"/>
      <c r="D1629" s="391"/>
      <c r="E1629" s="391"/>
      <c r="F1629" s="391"/>
      <c r="G1629" s="391"/>
      <c r="H1629" s="391"/>
    </row>
    <row r="1630" spans="3:8" s="127" customFormat="1" ht="12.75">
      <c r="C1630" s="391"/>
      <c r="D1630" s="391"/>
      <c r="E1630" s="391"/>
      <c r="F1630" s="391"/>
      <c r="G1630" s="391"/>
      <c r="H1630" s="391"/>
    </row>
    <row r="1631" spans="3:8" s="127" customFormat="1" ht="12.75">
      <c r="C1631" s="391"/>
      <c r="D1631" s="391"/>
      <c r="E1631" s="391"/>
      <c r="F1631" s="391"/>
      <c r="G1631" s="391"/>
      <c r="H1631" s="391"/>
    </row>
    <row r="1632" spans="3:8" s="127" customFormat="1" ht="12.75">
      <c r="C1632" s="391"/>
      <c r="D1632" s="391"/>
      <c r="E1632" s="391"/>
      <c r="F1632" s="391"/>
      <c r="G1632" s="391"/>
      <c r="H1632" s="391"/>
    </row>
    <row r="1633" spans="3:8" s="127" customFormat="1" ht="12.75">
      <c r="C1633" s="391"/>
      <c r="D1633" s="391"/>
      <c r="E1633" s="391"/>
      <c r="F1633" s="391"/>
      <c r="G1633" s="391"/>
      <c r="H1633" s="391"/>
    </row>
    <row r="1634" spans="3:8" s="127" customFormat="1" ht="12.75">
      <c r="C1634" s="391"/>
      <c r="D1634" s="391"/>
      <c r="E1634" s="391"/>
      <c r="F1634" s="391"/>
      <c r="G1634" s="391"/>
      <c r="H1634" s="391"/>
    </row>
    <row r="1635" spans="3:8" s="127" customFormat="1" ht="12.75">
      <c r="C1635" s="391"/>
      <c r="D1635" s="391"/>
      <c r="E1635" s="391"/>
      <c r="F1635" s="391"/>
      <c r="G1635" s="391"/>
      <c r="H1635" s="391"/>
    </row>
    <row r="1636" spans="3:8" s="127" customFormat="1" ht="12.75">
      <c r="C1636" s="391"/>
      <c r="D1636" s="391"/>
      <c r="E1636" s="391"/>
      <c r="F1636" s="391"/>
      <c r="G1636" s="391"/>
      <c r="H1636" s="391"/>
    </row>
    <row r="1637" spans="3:8" s="127" customFormat="1" ht="12.75">
      <c r="C1637" s="391"/>
      <c r="D1637" s="391"/>
      <c r="E1637" s="391"/>
      <c r="F1637" s="391"/>
      <c r="G1637" s="391"/>
      <c r="H1637" s="391"/>
    </row>
    <row r="1638" spans="3:8" s="127" customFormat="1" ht="12.75">
      <c r="C1638" s="391"/>
      <c r="D1638" s="391"/>
      <c r="E1638" s="391"/>
      <c r="F1638" s="391"/>
      <c r="G1638" s="391"/>
      <c r="H1638" s="391"/>
    </row>
    <row r="1639" spans="3:8" s="127" customFormat="1" ht="12.75">
      <c r="C1639" s="391"/>
      <c r="D1639" s="391"/>
      <c r="E1639" s="391"/>
      <c r="F1639" s="391"/>
      <c r="G1639" s="391"/>
      <c r="H1639" s="391"/>
    </row>
    <row r="1640" spans="3:8" s="127" customFormat="1" ht="12.75">
      <c r="C1640" s="391"/>
      <c r="D1640" s="391"/>
      <c r="E1640" s="391"/>
      <c r="F1640" s="391"/>
      <c r="G1640" s="391"/>
      <c r="H1640" s="391"/>
    </row>
    <row r="1641" spans="3:8" s="127" customFormat="1" ht="12.75">
      <c r="C1641" s="391"/>
      <c r="D1641" s="391"/>
      <c r="E1641" s="391"/>
      <c r="F1641" s="391"/>
      <c r="G1641" s="391"/>
      <c r="H1641" s="391"/>
    </row>
    <row r="1642" spans="3:8" s="127" customFormat="1" ht="12.75">
      <c r="C1642" s="391"/>
      <c r="D1642" s="391"/>
      <c r="E1642" s="391"/>
      <c r="F1642" s="391"/>
      <c r="G1642" s="391"/>
      <c r="H1642" s="391"/>
    </row>
    <row r="1643" spans="3:8" s="127" customFormat="1" ht="12.75">
      <c r="C1643" s="391"/>
      <c r="D1643" s="391"/>
      <c r="E1643" s="391"/>
      <c r="F1643" s="391"/>
      <c r="G1643" s="391"/>
      <c r="H1643" s="391"/>
    </row>
    <row r="1644" spans="3:8" s="127" customFormat="1" ht="12.75">
      <c r="C1644" s="391"/>
      <c r="D1644" s="391"/>
      <c r="E1644" s="391"/>
      <c r="F1644" s="391"/>
      <c r="G1644" s="391"/>
      <c r="H1644" s="391"/>
    </row>
    <row r="1645" spans="3:8" s="127" customFormat="1" ht="12.75">
      <c r="C1645" s="391"/>
      <c r="D1645" s="391"/>
      <c r="E1645" s="391"/>
      <c r="F1645" s="391"/>
      <c r="G1645" s="391"/>
      <c r="H1645" s="391"/>
    </row>
    <row r="1646" spans="3:8" s="127" customFormat="1" ht="12.75">
      <c r="C1646" s="391"/>
      <c r="D1646" s="391"/>
      <c r="E1646" s="391"/>
      <c r="F1646" s="391"/>
      <c r="G1646" s="391"/>
      <c r="H1646" s="391"/>
    </row>
    <row r="1647" spans="3:8" s="127" customFormat="1" ht="12.75">
      <c r="C1647" s="391"/>
      <c r="D1647" s="391"/>
      <c r="E1647" s="391"/>
      <c r="F1647" s="391"/>
      <c r="G1647" s="391"/>
      <c r="H1647" s="391"/>
    </row>
    <row r="1648" spans="3:8" s="127" customFormat="1" ht="12.75">
      <c r="C1648" s="391"/>
      <c r="D1648" s="391"/>
      <c r="E1648" s="391"/>
      <c r="F1648" s="391"/>
      <c r="G1648" s="391"/>
      <c r="H1648" s="391"/>
    </row>
    <row r="1649" spans="3:8" s="127" customFormat="1" ht="12.75">
      <c r="C1649" s="391"/>
      <c r="D1649" s="391"/>
      <c r="E1649" s="391"/>
      <c r="F1649" s="391"/>
      <c r="G1649" s="391"/>
      <c r="H1649" s="391"/>
    </row>
    <row r="1650" spans="3:8" s="127" customFormat="1" ht="12.75">
      <c r="C1650" s="391"/>
      <c r="D1650" s="391"/>
      <c r="E1650" s="391"/>
      <c r="F1650" s="391"/>
      <c r="G1650" s="391"/>
      <c r="H1650" s="391"/>
    </row>
    <row r="1651" spans="3:8" s="127" customFormat="1" ht="12.75">
      <c r="C1651" s="391"/>
      <c r="D1651" s="391"/>
      <c r="E1651" s="391"/>
      <c r="F1651" s="391"/>
      <c r="G1651" s="391"/>
      <c r="H1651" s="391"/>
    </row>
    <row r="1652" spans="3:8" s="127" customFormat="1" ht="12.75">
      <c r="C1652" s="391"/>
      <c r="D1652" s="391"/>
      <c r="E1652" s="391"/>
      <c r="F1652" s="391"/>
      <c r="G1652" s="391"/>
      <c r="H1652" s="391"/>
    </row>
    <row r="1653" spans="3:8" s="127" customFormat="1" ht="12.75">
      <c r="C1653" s="391"/>
      <c r="D1653" s="391"/>
      <c r="E1653" s="391"/>
      <c r="F1653" s="391"/>
      <c r="G1653" s="391"/>
      <c r="H1653" s="391"/>
    </row>
    <row r="1654" spans="3:8" s="127" customFormat="1" ht="12.75">
      <c r="C1654" s="391"/>
      <c r="D1654" s="391"/>
      <c r="E1654" s="391"/>
      <c r="F1654" s="391"/>
      <c r="G1654" s="391"/>
      <c r="H1654" s="391"/>
    </row>
    <row r="1655" spans="3:8" s="127" customFormat="1" ht="12.75">
      <c r="C1655" s="391"/>
      <c r="D1655" s="391"/>
      <c r="E1655" s="391"/>
      <c r="F1655" s="391"/>
      <c r="G1655" s="391"/>
      <c r="H1655" s="391"/>
    </row>
    <row r="1656" spans="3:8" s="127" customFormat="1" ht="12.75">
      <c r="C1656" s="391"/>
      <c r="D1656" s="391"/>
      <c r="E1656" s="391"/>
      <c r="F1656" s="391"/>
      <c r="G1656" s="391"/>
      <c r="H1656" s="391"/>
    </row>
    <row r="1657" spans="3:8" s="127" customFormat="1" ht="12.75">
      <c r="C1657" s="391"/>
      <c r="D1657" s="391"/>
      <c r="E1657" s="391"/>
      <c r="F1657" s="391"/>
      <c r="G1657" s="391"/>
      <c r="H1657" s="391"/>
    </row>
    <row r="1658" spans="3:8" s="127" customFormat="1" ht="12.75">
      <c r="C1658" s="391"/>
      <c r="D1658" s="391"/>
      <c r="E1658" s="391"/>
      <c r="F1658" s="391"/>
      <c r="G1658" s="391"/>
      <c r="H1658" s="391"/>
    </row>
    <row r="1659" spans="3:8" s="127" customFormat="1" ht="12.75">
      <c r="C1659" s="391"/>
      <c r="D1659" s="391"/>
      <c r="E1659" s="391"/>
      <c r="F1659" s="391"/>
      <c r="G1659" s="391"/>
      <c r="H1659" s="391"/>
    </row>
    <row r="1660" spans="3:8" s="127" customFormat="1" ht="12.75">
      <c r="C1660" s="391"/>
      <c r="D1660" s="391"/>
      <c r="E1660" s="391"/>
      <c r="F1660" s="391"/>
      <c r="G1660" s="391"/>
      <c r="H1660" s="391"/>
    </row>
    <row r="1661" spans="3:8" s="127" customFormat="1" ht="12.75">
      <c r="C1661" s="391"/>
      <c r="D1661" s="391"/>
      <c r="E1661" s="391"/>
      <c r="F1661" s="391"/>
      <c r="G1661" s="391"/>
      <c r="H1661" s="391"/>
    </row>
    <row r="1662" spans="3:8" s="127" customFormat="1" ht="12.75">
      <c r="C1662" s="391"/>
      <c r="D1662" s="391"/>
      <c r="E1662" s="391"/>
      <c r="F1662" s="391"/>
      <c r="G1662" s="391"/>
      <c r="H1662" s="391"/>
    </row>
    <row r="1663" spans="3:8" s="127" customFormat="1" ht="12.75">
      <c r="C1663" s="391"/>
      <c r="D1663" s="391"/>
      <c r="E1663" s="391"/>
      <c r="F1663" s="391"/>
      <c r="G1663" s="391"/>
      <c r="H1663" s="391"/>
    </row>
    <row r="1664" spans="3:8" s="127" customFormat="1" ht="12.75">
      <c r="C1664" s="391"/>
      <c r="D1664" s="391"/>
      <c r="E1664" s="391"/>
      <c r="F1664" s="391"/>
      <c r="G1664" s="391"/>
      <c r="H1664" s="391"/>
    </row>
    <row r="1665" spans="3:8" s="127" customFormat="1" ht="12.75">
      <c r="C1665" s="391"/>
      <c r="D1665" s="391"/>
      <c r="E1665" s="391"/>
      <c r="F1665" s="391"/>
      <c r="G1665" s="391"/>
      <c r="H1665" s="391"/>
    </row>
    <row r="1666" spans="3:8" s="127" customFormat="1" ht="12.75">
      <c r="C1666" s="391"/>
      <c r="D1666" s="391"/>
      <c r="E1666" s="391"/>
      <c r="F1666" s="391"/>
      <c r="G1666" s="391"/>
      <c r="H1666" s="391"/>
    </row>
    <row r="1667" spans="3:8" s="127" customFormat="1" ht="12.75">
      <c r="C1667" s="391"/>
      <c r="D1667" s="391"/>
      <c r="E1667" s="391"/>
      <c r="F1667" s="391"/>
      <c r="G1667" s="391"/>
      <c r="H1667" s="391"/>
    </row>
    <row r="1668" spans="3:8" s="127" customFormat="1" ht="12.75">
      <c r="C1668" s="391"/>
      <c r="D1668" s="391"/>
      <c r="E1668" s="391"/>
      <c r="F1668" s="391"/>
      <c r="G1668" s="391"/>
      <c r="H1668" s="391"/>
    </row>
    <row r="1669" spans="3:8" s="127" customFormat="1" ht="12.75">
      <c r="C1669" s="391"/>
      <c r="D1669" s="391"/>
      <c r="E1669" s="391"/>
      <c r="F1669" s="391"/>
      <c r="G1669" s="391"/>
      <c r="H1669" s="391"/>
    </row>
    <row r="1670" spans="3:8" s="127" customFormat="1" ht="12.75">
      <c r="C1670" s="391"/>
      <c r="D1670" s="391"/>
      <c r="E1670" s="391"/>
      <c r="F1670" s="391"/>
      <c r="G1670" s="391"/>
      <c r="H1670" s="391"/>
    </row>
    <row r="1671" spans="3:8" s="127" customFormat="1" ht="12.75">
      <c r="C1671" s="391"/>
      <c r="D1671" s="391"/>
      <c r="E1671" s="391"/>
      <c r="F1671" s="391"/>
      <c r="G1671" s="391"/>
      <c r="H1671" s="391"/>
    </row>
    <row r="1672" spans="3:8" s="127" customFormat="1" ht="12.75">
      <c r="C1672" s="391"/>
      <c r="D1672" s="391"/>
      <c r="E1672" s="391"/>
      <c r="F1672" s="391"/>
      <c r="G1672" s="391"/>
      <c r="H1672" s="391"/>
    </row>
    <row r="1673" spans="3:8" s="127" customFormat="1" ht="12.75">
      <c r="C1673" s="391"/>
      <c r="D1673" s="391"/>
      <c r="E1673" s="391"/>
      <c r="F1673" s="391"/>
      <c r="G1673" s="391"/>
      <c r="H1673" s="391"/>
    </row>
    <row r="1674" spans="3:8" s="127" customFormat="1" ht="12.75">
      <c r="C1674" s="391"/>
      <c r="D1674" s="391"/>
      <c r="E1674" s="391"/>
      <c r="F1674" s="391"/>
      <c r="G1674" s="391"/>
      <c r="H1674" s="391"/>
    </row>
    <row r="1675" spans="3:8" s="127" customFormat="1" ht="12.75">
      <c r="C1675" s="391"/>
      <c r="D1675" s="391"/>
      <c r="E1675" s="391"/>
      <c r="F1675" s="391"/>
      <c r="G1675" s="391"/>
      <c r="H1675" s="391"/>
    </row>
    <row r="1676" spans="3:8" s="127" customFormat="1" ht="12.75">
      <c r="C1676" s="391"/>
      <c r="D1676" s="391"/>
      <c r="E1676" s="391"/>
      <c r="F1676" s="391"/>
      <c r="G1676" s="391"/>
      <c r="H1676" s="391"/>
    </row>
    <row r="1677" spans="3:8" s="127" customFormat="1" ht="12.75">
      <c r="C1677" s="391"/>
      <c r="D1677" s="391"/>
      <c r="E1677" s="391"/>
      <c r="F1677" s="391"/>
      <c r="G1677" s="391"/>
      <c r="H1677" s="391"/>
    </row>
    <row r="1678" spans="3:8" s="127" customFormat="1" ht="12.75">
      <c r="C1678" s="391"/>
      <c r="D1678" s="391"/>
      <c r="E1678" s="391"/>
      <c r="F1678" s="391"/>
      <c r="G1678" s="391"/>
      <c r="H1678" s="391"/>
    </row>
    <row r="1679" spans="3:8" s="127" customFormat="1" ht="12.75">
      <c r="C1679" s="391"/>
      <c r="D1679" s="391"/>
      <c r="E1679" s="391"/>
      <c r="F1679" s="391"/>
      <c r="G1679" s="391"/>
      <c r="H1679" s="391"/>
    </row>
    <row r="1680" spans="3:8" s="127" customFormat="1" ht="12.75">
      <c r="C1680" s="391"/>
      <c r="D1680" s="391"/>
      <c r="E1680" s="391"/>
      <c r="F1680" s="391"/>
      <c r="G1680" s="391"/>
      <c r="H1680" s="391"/>
    </row>
    <row r="1681" spans="3:8" s="127" customFormat="1" ht="12.75">
      <c r="C1681" s="391"/>
      <c r="D1681" s="391"/>
      <c r="E1681" s="391"/>
      <c r="F1681" s="391"/>
      <c r="G1681" s="391"/>
      <c r="H1681" s="391"/>
    </row>
    <row r="1682" spans="3:8" s="127" customFormat="1" ht="12.75">
      <c r="C1682" s="391"/>
      <c r="D1682" s="391"/>
      <c r="E1682" s="391"/>
      <c r="F1682" s="391"/>
      <c r="G1682" s="391"/>
      <c r="H1682" s="391"/>
    </row>
    <row r="1683" spans="3:8" s="127" customFormat="1" ht="12.75">
      <c r="C1683" s="391"/>
      <c r="D1683" s="391"/>
      <c r="E1683" s="391"/>
      <c r="F1683" s="391"/>
      <c r="G1683" s="391"/>
      <c r="H1683" s="391"/>
    </row>
    <row r="1684" spans="3:8" s="127" customFormat="1" ht="12.75">
      <c r="C1684" s="391"/>
      <c r="D1684" s="391"/>
      <c r="E1684" s="391"/>
      <c r="F1684" s="391"/>
      <c r="G1684" s="391"/>
      <c r="H1684" s="391"/>
    </row>
    <row r="1685" spans="3:8" s="127" customFormat="1" ht="12.75">
      <c r="C1685" s="391"/>
      <c r="D1685" s="391"/>
      <c r="E1685" s="391"/>
      <c r="F1685" s="391"/>
      <c r="G1685" s="391"/>
      <c r="H1685" s="391"/>
    </row>
    <row r="1686" spans="3:8" s="127" customFormat="1" ht="12.75">
      <c r="C1686" s="391"/>
      <c r="D1686" s="391"/>
      <c r="E1686" s="391"/>
      <c r="F1686" s="391"/>
      <c r="G1686" s="391"/>
      <c r="H1686" s="391"/>
    </row>
    <row r="1687" spans="3:8" s="127" customFormat="1" ht="12.75">
      <c r="C1687" s="391"/>
      <c r="D1687" s="391"/>
      <c r="E1687" s="391"/>
      <c r="F1687" s="391"/>
      <c r="G1687" s="391"/>
      <c r="H1687" s="391"/>
    </row>
    <row r="1688" spans="3:8" s="127" customFormat="1" ht="12.75">
      <c r="C1688" s="391"/>
      <c r="D1688" s="391"/>
      <c r="E1688" s="391"/>
      <c r="F1688" s="391"/>
      <c r="G1688" s="391"/>
      <c r="H1688" s="391"/>
    </row>
    <row r="1689" spans="3:8" s="127" customFormat="1" ht="12.75">
      <c r="C1689" s="391"/>
      <c r="D1689" s="391"/>
      <c r="E1689" s="391"/>
      <c r="F1689" s="391"/>
      <c r="G1689" s="391"/>
      <c r="H1689" s="391"/>
    </row>
    <row r="1690" spans="3:8" s="127" customFormat="1" ht="12.75">
      <c r="C1690" s="391"/>
      <c r="D1690" s="391"/>
      <c r="E1690" s="391"/>
      <c r="F1690" s="391"/>
      <c r="G1690" s="391"/>
      <c r="H1690" s="391"/>
    </row>
    <row r="1691" spans="3:8" s="127" customFormat="1" ht="12.75">
      <c r="C1691" s="391"/>
      <c r="D1691" s="391"/>
      <c r="E1691" s="391"/>
      <c r="F1691" s="391"/>
      <c r="G1691" s="391"/>
      <c r="H1691" s="391"/>
    </row>
    <row r="1692" spans="3:8" s="127" customFormat="1" ht="12.75">
      <c r="C1692" s="391"/>
      <c r="D1692" s="391"/>
      <c r="E1692" s="391"/>
      <c r="F1692" s="391"/>
      <c r="G1692" s="391"/>
      <c r="H1692" s="391"/>
    </row>
    <row r="1693" spans="3:8" s="127" customFormat="1" ht="12.75">
      <c r="C1693" s="391"/>
      <c r="D1693" s="391"/>
      <c r="E1693" s="391"/>
      <c r="F1693" s="391"/>
      <c r="G1693" s="391"/>
      <c r="H1693" s="391"/>
    </row>
    <row r="1694" spans="3:8" s="127" customFormat="1" ht="12.75">
      <c r="C1694" s="391"/>
      <c r="D1694" s="391"/>
      <c r="E1694" s="391"/>
      <c r="F1694" s="391"/>
      <c r="G1694" s="391"/>
      <c r="H1694" s="391"/>
    </row>
    <row r="1695" spans="3:8" s="127" customFormat="1" ht="12.75">
      <c r="C1695" s="391"/>
      <c r="D1695" s="391"/>
      <c r="E1695" s="391"/>
      <c r="F1695" s="391"/>
      <c r="G1695" s="391"/>
      <c r="H1695" s="391"/>
    </row>
    <row r="1696" spans="3:8" s="127" customFormat="1" ht="12.75">
      <c r="C1696" s="391"/>
      <c r="D1696" s="391"/>
      <c r="E1696" s="391"/>
      <c r="F1696" s="391"/>
      <c r="G1696" s="391"/>
      <c r="H1696" s="391"/>
    </row>
    <row r="1697" spans="3:8" s="127" customFormat="1" ht="12.75">
      <c r="C1697" s="391"/>
      <c r="D1697" s="391"/>
      <c r="E1697" s="391"/>
      <c r="F1697" s="391"/>
      <c r="G1697" s="391"/>
      <c r="H1697" s="391"/>
    </row>
    <row r="1698" spans="3:8" s="127" customFormat="1" ht="12.75">
      <c r="C1698" s="391"/>
      <c r="D1698" s="391"/>
      <c r="E1698" s="391"/>
      <c r="F1698" s="391"/>
      <c r="G1698" s="391"/>
      <c r="H1698" s="391"/>
    </row>
    <row r="1699" spans="3:8" s="127" customFormat="1" ht="12.75">
      <c r="C1699" s="391"/>
      <c r="D1699" s="391"/>
      <c r="E1699" s="391"/>
      <c r="F1699" s="391"/>
      <c r="G1699" s="391"/>
      <c r="H1699" s="391"/>
    </row>
    <row r="1700" spans="3:8" s="127" customFormat="1" ht="12.75">
      <c r="C1700" s="391"/>
      <c r="D1700" s="391"/>
      <c r="E1700" s="391"/>
      <c r="F1700" s="391"/>
      <c r="G1700" s="391"/>
      <c r="H1700" s="391"/>
    </row>
    <row r="1701" spans="3:8" s="127" customFormat="1" ht="12.75">
      <c r="C1701" s="391"/>
      <c r="D1701" s="391"/>
      <c r="E1701" s="391"/>
      <c r="F1701" s="391"/>
      <c r="G1701" s="391"/>
      <c r="H1701" s="391"/>
    </row>
    <row r="1702" spans="3:8" s="127" customFormat="1" ht="12.75">
      <c r="C1702" s="391"/>
      <c r="D1702" s="391"/>
      <c r="E1702" s="391"/>
      <c r="F1702" s="391"/>
      <c r="G1702" s="391"/>
      <c r="H1702" s="391"/>
    </row>
    <row r="1703" spans="3:8" s="127" customFormat="1" ht="12.75">
      <c r="C1703" s="391"/>
      <c r="D1703" s="391"/>
      <c r="E1703" s="391"/>
      <c r="F1703" s="391"/>
      <c r="G1703" s="391"/>
      <c r="H1703" s="391"/>
    </row>
    <row r="1704" spans="3:8" s="127" customFormat="1" ht="12.75">
      <c r="C1704" s="391"/>
      <c r="D1704" s="391"/>
      <c r="E1704" s="391"/>
      <c r="F1704" s="391"/>
      <c r="G1704" s="391"/>
      <c r="H1704" s="391"/>
    </row>
    <row r="1705" spans="3:8" s="127" customFormat="1" ht="12.75">
      <c r="C1705" s="391"/>
      <c r="D1705" s="391"/>
      <c r="E1705" s="391"/>
      <c r="F1705" s="391"/>
      <c r="G1705" s="391"/>
      <c r="H1705" s="391"/>
    </row>
    <row r="1706" spans="3:8" s="127" customFormat="1" ht="12.75">
      <c r="C1706" s="391"/>
      <c r="D1706" s="391"/>
      <c r="E1706" s="391"/>
      <c r="F1706" s="391"/>
      <c r="G1706" s="391"/>
      <c r="H1706" s="391"/>
    </row>
    <row r="1707" spans="3:8" s="127" customFormat="1" ht="12.75">
      <c r="C1707" s="391"/>
      <c r="D1707" s="391"/>
      <c r="E1707" s="391"/>
      <c r="F1707" s="391"/>
      <c r="G1707" s="391"/>
      <c r="H1707" s="391"/>
    </row>
    <row r="1708" spans="3:8" s="127" customFormat="1" ht="12.75">
      <c r="C1708" s="391"/>
      <c r="D1708" s="391"/>
      <c r="E1708" s="391"/>
      <c r="F1708" s="391"/>
      <c r="G1708" s="391"/>
      <c r="H1708" s="391"/>
    </row>
    <row r="1709" spans="3:8" s="127" customFormat="1" ht="12.75">
      <c r="C1709" s="391"/>
      <c r="D1709" s="391"/>
      <c r="E1709" s="391"/>
      <c r="F1709" s="391"/>
      <c r="G1709" s="391"/>
      <c r="H1709" s="391"/>
    </row>
    <row r="1710" spans="3:8" s="127" customFormat="1" ht="12.75">
      <c r="C1710" s="391"/>
      <c r="D1710" s="391"/>
      <c r="E1710" s="391"/>
      <c r="F1710" s="391"/>
      <c r="G1710" s="391"/>
      <c r="H1710" s="391"/>
    </row>
    <row r="1711" spans="3:8" s="127" customFormat="1" ht="12.75">
      <c r="C1711" s="391"/>
      <c r="D1711" s="391"/>
      <c r="E1711" s="391"/>
      <c r="F1711" s="391"/>
      <c r="G1711" s="391"/>
      <c r="H1711" s="391"/>
    </row>
    <row r="1712" spans="3:8" s="127" customFormat="1" ht="12.75">
      <c r="C1712" s="391"/>
      <c r="D1712" s="391"/>
      <c r="E1712" s="391"/>
      <c r="F1712" s="391"/>
      <c r="G1712" s="391"/>
      <c r="H1712" s="391"/>
    </row>
    <row r="1713" spans="3:8" s="127" customFormat="1" ht="12.75">
      <c r="C1713" s="391"/>
      <c r="D1713" s="391"/>
      <c r="E1713" s="391"/>
      <c r="F1713" s="391"/>
      <c r="G1713" s="391"/>
      <c r="H1713" s="391"/>
    </row>
    <row r="1714" spans="3:8" s="127" customFormat="1" ht="12.75">
      <c r="C1714" s="391"/>
      <c r="D1714" s="391"/>
      <c r="E1714" s="391"/>
      <c r="F1714" s="391"/>
      <c r="G1714" s="391"/>
      <c r="H1714" s="391"/>
    </row>
    <row r="1715" spans="3:8" s="127" customFormat="1" ht="12.75">
      <c r="C1715" s="391"/>
      <c r="D1715" s="391"/>
      <c r="E1715" s="391"/>
      <c r="F1715" s="391"/>
      <c r="G1715" s="391"/>
      <c r="H1715" s="391"/>
    </row>
    <row r="1716" spans="3:8" s="127" customFormat="1" ht="12.75">
      <c r="C1716" s="391"/>
      <c r="D1716" s="391"/>
      <c r="E1716" s="391"/>
      <c r="F1716" s="391"/>
      <c r="G1716" s="391"/>
      <c r="H1716" s="391"/>
    </row>
    <row r="1717" spans="3:8" s="127" customFormat="1" ht="12.75">
      <c r="C1717" s="391"/>
      <c r="D1717" s="391"/>
      <c r="E1717" s="391"/>
      <c r="F1717" s="391"/>
      <c r="G1717" s="391"/>
      <c r="H1717" s="391"/>
    </row>
    <row r="1718" spans="3:8" s="127" customFormat="1" ht="12.75">
      <c r="C1718" s="391"/>
      <c r="D1718" s="391"/>
      <c r="E1718" s="391"/>
      <c r="F1718" s="391"/>
      <c r="G1718" s="391"/>
      <c r="H1718" s="391"/>
    </row>
    <row r="1719" spans="3:8" s="127" customFormat="1" ht="12.75">
      <c r="C1719" s="391"/>
      <c r="D1719" s="391"/>
      <c r="E1719" s="391"/>
      <c r="F1719" s="391"/>
      <c r="G1719" s="391"/>
      <c r="H1719" s="391"/>
    </row>
    <row r="1720" spans="3:8" s="127" customFormat="1" ht="12.75">
      <c r="C1720" s="391"/>
      <c r="D1720" s="391"/>
      <c r="E1720" s="391"/>
      <c r="F1720" s="391"/>
      <c r="G1720" s="391"/>
      <c r="H1720" s="391"/>
    </row>
    <row r="1721" spans="3:8" s="127" customFormat="1" ht="12.75">
      <c r="C1721" s="391"/>
      <c r="D1721" s="391"/>
      <c r="E1721" s="391"/>
      <c r="F1721" s="391"/>
      <c r="G1721" s="391"/>
      <c r="H1721" s="391"/>
    </row>
    <row r="1722" spans="3:8" s="127" customFormat="1" ht="12.75">
      <c r="C1722" s="391"/>
      <c r="D1722" s="391"/>
      <c r="E1722" s="391"/>
      <c r="F1722" s="391"/>
      <c r="G1722" s="391"/>
      <c r="H1722" s="391"/>
    </row>
    <row r="1723" spans="3:8" s="127" customFormat="1" ht="12.75">
      <c r="C1723" s="391"/>
      <c r="D1723" s="391"/>
      <c r="E1723" s="391"/>
      <c r="F1723" s="391"/>
      <c r="G1723" s="391"/>
      <c r="H1723" s="391"/>
    </row>
    <row r="1724" spans="3:8" s="127" customFormat="1" ht="12.75">
      <c r="C1724" s="391"/>
      <c r="D1724" s="391"/>
      <c r="E1724" s="391"/>
      <c r="F1724" s="391"/>
      <c r="G1724" s="391"/>
      <c r="H1724" s="391"/>
    </row>
    <row r="1725" spans="3:8" s="127" customFormat="1" ht="12.75">
      <c r="C1725" s="391"/>
      <c r="D1725" s="391"/>
      <c r="E1725" s="391"/>
      <c r="F1725" s="391"/>
      <c r="G1725" s="391"/>
      <c r="H1725" s="391"/>
    </row>
    <row r="1726" spans="3:8" s="127" customFormat="1" ht="12.75">
      <c r="C1726" s="391"/>
      <c r="D1726" s="391"/>
      <c r="E1726" s="391"/>
      <c r="F1726" s="391"/>
      <c r="G1726" s="391"/>
      <c r="H1726" s="391"/>
    </row>
    <row r="1727" spans="3:8" s="127" customFormat="1" ht="12.75">
      <c r="C1727" s="391"/>
      <c r="D1727" s="391"/>
      <c r="E1727" s="391"/>
      <c r="F1727" s="391"/>
      <c r="G1727" s="391"/>
      <c r="H1727" s="391"/>
    </row>
    <row r="1728" spans="3:8" s="127" customFormat="1" ht="12.75">
      <c r="C1728" s="391"/>
      <c r="D1728" s="391"/>
      <c r="E1728" s="391"/>
      <c r="F1728" s="391"/>
      <c r="G1728" s="391"/>
      <c r="H1728" s="391"/>
    </row>
    <row r="1729" spans="3:8" s="127" customFormat="1" ht="12.75">
      <c r="C1729" s="391"/>
      <c r="D1729" s="391"/>
      <c r="E1729" s="391"/>
      <c r="F1729" s="391"/>
      <c r="G1729" s="391"/>
      <c r="H1729" s="391"/>
    </row>
    <row r="1730" spans="3:8" s="127" customFormat="1" ht="12.75">
      <c r="C1730" s="391"/>
      <c r="D1730" s="391"/>
      <c r="E1730" s="391"/>
      <c r="F1730" s="391"/>
      <c r="G1730" s="391"/>
      <c r="H1730" s="391"/>
    </row>
    <row r="1731" spans="3:8" s="127" customFormat="1" ht="12.75">
      <c r="C1731" s="391"/>
      <c r="D1731" s="391"/>
      <c r="E1731" s="391"/>
      <c r="F1731" s="391"/>
      <c r="G1731" s="391"/>
      <c r="H1731" s="391"/>
    </row>
    <row r="1732" spans="3:8" s="127" customFormat="1" ht="12.75">
      <c r="C1732" s="391"/>
      <c r="D1732" s="391"/>
      <c r="E1732" s="391"/>
      <c r="F1732" s="391"/>
      <c r="G1732" s="391"/>
      <c r="H1732" s="391"/>
    </row>
    <row r="1733" spans="3:8" s="127" customFormat="1" ht="12.75">
      <c r="C1733" s="391"/>
      <c r="D1733" s="391"/>
      <c r="E1733" s="391"/>
      <c r="F1733" s="391"/>
      <c r="G1733" s="391"/>
      <c r="H1733" s="391"/>
    </row>
    <row r="1734" spans="3:8" s="127" customFormat="1" ht="12.75">
      <c r="C1734" s="391"/>
      <c r="D1734" s="391"/>
      <c r="E1734" s="391"/>
      <c r="F1734" s="391"/>
      <c r="G1734" s="391"/>
      <c r="H1734" s="391"/>
    </row>
    <row r="1735" spans="3:8" s="127" customFormat="1" ht="12.75">
      <c r="C1735" s="391"/>
      <c r="D1735" s="391"/>
      <c r="E1735" s="391"/>
      <c r="F1735" s="391"/>
      <c r="G1735" s="391"/>
      <c r="H1735" s="391"/>
    </row>
    <row r="1736" spans="3:8" s="127" customFormat="1" ht="12.75">
      <c r="C1736" s="391"/>
      <c r="D1736" s="391"/>
      <c r="E1736" s="391"/>
      <c r="F1736" s="391"/>
      <c r="G1736" s="391"/>
      <c r="H1736" s="391"/>
    </row>
    <row r="1737" spans="3:8" s="127" customFormat="1" ht="12.75">
      <c r="C1737" s="391"/>
      <c r="D1737" s="391"/>
      <c r="E1737" s="391"/>
      <c r="F1737" s="391"/>
      <c r="G1737" s="391"/>
      <c r="H1737" s="391"/>
    </row>
    <row r="1738" spans="3:8" s="127" customFormat="1" ht="12.75">
      <c r="C1738" s="391"/>
      <c r="D1738" s="391"/>
      <c r="E1738" s="391"/>
      <c r="F1738" s="391"/>
      <c r="G1738" s="391"/>
      <c r="H1738" s="391"/>
    </row>
    <row r="1739" spans="3:8" s="127" customFormat="1" ht="12.75">
      <c r="C1739" s="391"/>
      <c r="D1739" s="391"/>
      <c r="E1739" s="391"/>
      <c r="F1739" s="391"/>
      <c r="G1739" s="391"/>
      <c r="H1739" s="391"/>
    </row>
    <row r="1740" spans="3:8" s="127" customFormat="1" ht="12.75">
      <c r="C1740" s="391"/>
      <c r="D1740" s="391"/>
      <c r="E1740" s="391"/>
      <c r="F1740" s="391"/>
      <c r="G1740" s="391"/>
      <c r="H1740" s="391"/>
    </row>
    <row r="1741" spans="3:8" s="127" customFormat="1" ht="12.75">
      <c r="C1741" s="391"/>
      <c r="D1741" s="391"/>
      <c r="E1741" s="391"/>
      <c r="F1741" s="391"/>
      <c r="G1741" s="391"/>
      <c r="H1741" s="391"/>
    </row>
    <row r="1742" spans="3:8" s="127" customFormat="1" ht="12.75">
      <c r="C1742" s="391"/>
      <c r="D1742" s="391"/>
      <c r="E1742" s="391"/>
      <c r="F1742" s="391"/>
      <c r="G1742" s="391"/>
      <c r="H1742" s="391"/>
    </row>
    <row r="1743" spans="3:8" s="127" customFormat="1" ht="12.75">
      <c r="C1743" s="391"/>
      <c r="D1743" s="391"/>
      <c r="E1743" s="391"/>
      <c r="F1743" s="391"/>
      <c r="G1743" s="391"/>
      <c r="H1743" s="391"/>
    </row>
    <row r="1744" spans="3:8" s="127" customFormat="1" ht="12.75">
      <c r="C1744" s="391"/>
      <c r="D1744" s="391"/>
      <c r="E1744" s="391"/>
      <c r="F1744" s="391"/>
      <c r="G1744" s="391"/>
      <c r="H1744" s="391"/>
    </row>
    <row r="1745" spans="3:8" s="127" customFormat="1" ht="12.75">
      <c r="C1745" s="391"/>
      <c r="D1745" s="391"/>
      <c r="E1745" s="391"/>
      <c r="F1745" s="391"/>
      <c r="G1745" s="391"/>
      <c r="H1745" s="391"/>
    </row>
    <row r="1746" spans="3:8" s="127" customFormat="1" ht="12.75">
      <c r="C1746" s="391"/>
      <c r="D1746" s="391"/>
      <c r="E1746" s="391"/>
      <c r="F1746" s="391"/>
      <c r="G1746" s="391"/>
      <c r="H1746" s="391"/>
    </row>
    <row r="1747" spans="3:8" s="127" customFormat="1" ht="12.75">
      <c r="C1747" s="391"/>
      <c r="D1747" s="391"/>
      <c r="E1747" s="391"/>
      <c r="F1747" s="391"/>
      <c r="G1747" s="391"/>
      <c r="H1747" s="391"/>
    </row>
    <row r="1748" spans="3:8" s="127" customFormat="1" ht="12.75">
      <c r="C1748" s="391"/>
      <c r="D1748" s="391"/>
      <c r="E1748" s="391"/>
      <c r="F1748" s="391"/>
      <c r="G1748" s="391"/>
      <c r="H1748" s="391"/>
    </row>
    <row r="1749" spans="3:8" s="127" customFormat="1" ht="12.75">
      <c r="C1749" s="391"/>
      <c r="D1749" s="391"/>
      <c r="E1749" s="391"/>
      <c r="F1749" s="391"/>
      <c r="G1749" s="391"/>
      <c r="H1749" s="391"/>
    </row>
    <row r="1750" spans="3:8" s="127" customFormat="1" ht="12.75">
      <c r="C1750" s="391"/>
      <c r="D1750" s="391"/>
      <c r="E1750" s="391"/>
      <c r="F1750" s="391"/>
      <c r="G1750" s="391"/>
      <c r="H1750" s="391"/>
    </row>
    <row r="1751" spans="3:8" s="127" customFormat="1" ht="12.75">
      <c r="C1751" s="391"/>
      <c r="D1751" s="391"/>
      <c r="E1751" s="391"/>
      <c r="F1751" s="391"/>
      <c r="G1751" s="391"/>
      <c r="H1751" s="391"/>
    </row>
    <row r="1752" spans="3:8" s="127" customFormat="1" ht="12.75">
      <c r="C1752" s="391"/>
      <c r="D1752" s="391"/>
      <c r="E1752" s="391"/>
      <c r="F1752" s="391"/>
      <c r="G1752" s="391"/>
      <c r="H1752" s="391"/>
    </row>
    <row r="1753" spans="3:8" s="127" customFormat="1" ht="12.75">
      <c r="C1753" s="391"/>
      <c r="D1753" s="391"/>
      <c r="E1753" s="391"/>
      <c r="F1753" s="391"/>
      <c r="G1753" s="391"/>
      <c r="H1753" s="391"/>
    </row>
    <row r="1754" spans="3:8" s="127" customFormat="1" ht="12.75">
      <c r="C1754" s="391"/>
      <c r="D1754" s="391"/>
      <c r="E1754" s="391"/>
      <c r="F1754" s="391"/>
      <c r="G1754" s="391"/>
      <c r="H1754" s="391"/>
    </row>
    <row r="1755" spans="3:8" s="127" customFormat="1" ht="12.75">
      <c r="C1755" s="391"/>
      <c r="D1755" s="391"/>
      <c r="E1755" s="391"/>
      <c r="F1755" s="391"/>
      <c r="G1755" s="391"/>
      <c r="H1755" s="391"/>
    </row>
    <row r="1756" spans="3:8" s="127" customFormat="1" ht="12.75">
      <c r="C1756" s="391"/>
      <c r="D1756" s="391"/>
      <c r="E1756" s="391"/>
      <c r="F1756" s="391"/>
      <c r="G1756" s="391"/>
      <c r="H1756" s="391"/>
    </row>
    <row r="1757" spans="3:8" s="127" customFormat="1" ht="12.75">
      <c r="C1757" s="391"/>
      <c r="D1757" s="391"/>
      <c r="E1757" s="391"/>
      <c r="F1757" s="391"/>
      <c r="G1757" s="391"/>
      <c r="H1757" s="391"/>
    </row>
    <row r="1758" spans="3:8" s="127" customFormat="1" ht="12.75">
      <c r="C1758" s="391"/>
      <c r="D1758" s="391"/>
      <c r="E1758" s="391"/>
      <c r="F1758" s="391"/>
      <c r="G1758" s="391"/>
      <c r="H1758" s="391"/>
    </row>
    <row r="1759" spans="3:8" s="127" customFormat="1" ht="12.75">
      <c r="C1759" s="391"/>
      <c r="D1759" s="391"/>
      <c r="E1759" s="391"/>
      <c r="F1759" s="391"/>
      <c r="G1759" s="391"/>
      <c r="H1759" s="391"/>
    </row>
    <row r="1760" spans="3:8" s="127" customFormat="1" ht="12.75">
      <c r="C1760" s="391"/>
      <c r="D1760" s="391"/>
      <c r="E1760" s="391"/>
      <c r="F1760" s="391"/>
      <c r="G1760" s="391"/>
      <c r="H1760" s="391"/>
    </row>
    <row r="1761" spans="3:8" s="127" customFormat="1" ht="12.75">
      <c r="C1761" s="391"/>
      <c r="D1761" s="391"/>
      <c r="E1761" s="391"/>
      <c r="F1761" s="391"/>
      <c r="G1761" s="391"/>
      <c r="H1761" s="391"/>
    </row>
    <row r="1762" spans="3:8" s="127" customFormat="1" ht="12.75">
      <c r="C1762" s="391"/>
      <c r="D1762" s="391"/>
      <c r="E1762" s="391"/>
      <c r="F1762" s="391"/>
      <c r="G1762" s="391"/>
      <c r="H1762" s="391"/>
    </row>
    <row r="1763" spans="3:8" s="127" customFormat="1" ht="12.75">
      <c r="C1763" s="391"/>
      <c r="D1763" s="391"/>
      <c r="E1763" s="391"/>
      <c r="F1763" s="391"/>
      <c r="G1763" s="391"/>
      <c r="H1763" s="391"/>
    </row>
    <row r="1764" spans="3:8" s="127" customFormat="1" ht="12.75">
      <c r="C1764" s="391"/>
      <c r="D1764" s="391"/>
      <c r="E1764" s="391"/>
      <c r="F1764" s="391"/>
      <c r="G1764" s="391"/>
      <c r="H1764" s="391"/>
    </row>
    <row r="1765" spans="3:8" s="127" customFormat="1" ht="12.75">
      <c r="C1765" s="391"/>
      <c r="D1765" s="391"/>
      <c r="E1765" s="391"/>
      <c r="F1765" s="391"/>
      <c r="G1765" s="391"/>
      <c r="H1765" s="391"/>
    </row>
    <row r="1766" spans="3:8" s="127" customFormat="1" ht="12.75">
      <c r="C1766" s="391"/>
      <c r="D1766" s="391"/>
      <c r="E1766" s="391"/>
      <c r="F1766" s="391"/>
      <c r="G1766" s="391"/>
      <c r="H1766" s="391"/>
    </row>
    <row r="1767" spans="3:8" s="127" customFormat="1" ht="12.75">
      <c r="C1767" s="391"/>
      <c r="D1767" s="391"/>
      <c r="E1767" s="391"/>
      <c r="F1767" s="391"/>
      <c r="G1767" s="391"/>
      <c r="H1767" s="391"/>
    </row>
    <row r="1768" spans="3:8" s="127" customFormat="1" ht="12.75">
      <c r="C1768" s="391"/>
      <c r="D1768" s="391"/>
      <c r="E1768" s="391"/>
      <c r="F1768" s="391"/>
      <c r="G1768" s="391"/>
      <c r="H1768" s="391"/>
    </row>
    <row r="1769" spans="3:8" s="127" customFormat="1" ht="12.75">
      <c r="C1769" s="391"/>
      <c r="D1769" s="391"/>
      <c r="E1769" s="391"/>
      <c r="F1769" s="391"/>
      <c r="G1769" s="391"/>
      <c r="H1769" s="391"/>
    </row>
    <row r="1770" spans="3:8" s="127" customFormat="1" ht="12.75">
      <c r="C1770" s="391"/>
      <c r="D1770" s="391"/>
      <c r="E1770" s="391"/>
      <c r="F1770" s="391"/>
      <c r="G1770" s="391"/>
      <c r="H1770" s="391"/>
    </row>
    <row r="1771" spans="3:8" s="127" customFormat="1" ht="12.75">
      <c r="C1771" s="391"/>
      <c r="D1771" s="391"/>
      <c r="E1771" s="391"/>
      <c r="F1771" s="391"/>
      <c r="G1771" s="391"/>
      <c r="H1771" s="391"/>
    </row>
    <row r="1772" spans="3:8" s="127" customFormat="1" ht="12.75">
      <c r="C1772" s="391"/>
      <c r="D1772" s="391"/>
      <c r="E1772" s="391"/>
      <c r="F1772" s="391"/>
      <c r="G1772" s="391"/>
      <c r="H1772" s="391"/>
    </row>
    <row r="1773" spans="3:8" s="127" customFormat="1" ht="12.75">
      <c r="C1773" s="391"/>
      <c r="D1773" s="391"/>
      <c r="E1773" s="391"/>
      <c r="F1773" s="391"/>
      <c r="G1773" s="391"/>
      <c r="H1773" s="391"/>
    </row>
    <row r="1774" spans="3:8" s="127" customFormat="1" ht="12.75">
      <c r="C1774" s="391"/>
      <c r="D1774" s="391"/>
      <c r="E1774" s="391"/>
      <c r="F1774" s="391"/>
      <c r="G1774" s="391"/>
      <c r="H1774" s="391"/>
    </row>
    <row r="1775" spans="3:8" s="127" customFormat="1" ht="12.75">
      <c r="C1775" s="391"/>
      <c r="D1775" s="391"/>
      <c r="E1775" s="391"/>
      <c r="F1775" s="391"/>
      <c r="G1775" s="391"/>
      <c r="H1775" s="391"/>
    </row>
    <row r="1776" spans="3:8" s="127" customFormat="1" ht="12.75">
      <c r="C1776" s="391"/>
      <c r="D1776" s="391"/>
      <c r="E1776" s="391"/>
      <c r="F1776" s="391"/>
      <c r="G1776" s="391"/>
      <c r="H1776" s="391"/>
    </row>
    <row r="1777" spans="3:8" s="127" customFormat="1" ht="12.75">
      <c r="C1777" s="391"/>
      <c r="D1777" s="391"/>
      <c r="E1777" s="391"/>
      <c r="F1777" s="391"/>
      <c r="G1777" s="391"/>
      <c r="H1777" s="391"/>
    </row>
    <row r="1778" spans="3:8" s="127" customFormat="1" ht="12.75">
      <c r="C1778" s="391"/>
      <c r="D1778" s="391"/>
      <c r="E1778" s="391"/>
      <c r="F1778" s="391"/>
      <c r="G1778" s="391"/>
      <c r="H1778" s="391"/>
    </row>
    <row r="1779" spans="3:8" s="127" customFormat="1" ht="12.75">
      <c r="C1779" s="391"/>
      <c r="D1779" s="391"/>
      <c r="E1779" s="391"/>
      <c r="F1779" s="391"/>
      <c r="G1779" s="391"/>
      <c r="H1779" s="391"/>
    </row>
    <row r="1780" spans="3:8" s="127" customFormat="1" ht="12.75">
      <c r="C1780" s="391"/>
      <c r="D1780" s="391"/>
      <c r="E1780" s="391"/>
      <c r="F1780" s="391"/>
      <c r="G1780" s="391"/>
      <c r="H1780" s="391"/>
    </row>
    <row r="1781" spans="3:8" s="127" customFormat="1" ht="12.75">
      <c r="C1781" s="391"/>
      <c r="D1781" s="391"/>
      <c r="E1781" s="391"/>
      <c r="F1781" s="391"/>
      <c r="G1781" s="391"/>
      <c r="H1781" s="391"/>
    </row>
    <row r="1782" spans="3:8" s="127" customFormat="1" ht="12.75">
      <c r="C1782" s="391"/>
      <c r="D1782" s="391"/>
      <c r="E1782" s="391"/>
      <c r="F1782" s="391"/>
      <c r="G1782" s="391"/>
      <c r="H1782" s="391"/>
    </row>
    <row r="1783" spans="3:8" s="127" customFormat="1" ht="12.75">
      <c r="C1783" s="391"/>
      <c r="D1783" s="391"/>
      <c r="E1783" s="391"/>
      <c r="F1783" s="391"/>
      <c r="G1783" s="391"/>
      <c r="H1783" s="391"/>
    </row>
    <row r="1784" spans="3:8" s="127" customFormat="1" ht="12.75">
      <c r="C1784" s="391"/>
      <c r="D1784" s="391"/>
      <c r="E1784" s="391"/>
      <c r="F1784" s="391"/>
      <c r="G1784" s="391"/>
      <c r="H1784" s="391"/>
    </row>
    <row r="1785" spans="3:8" s="127" customFormat="1" ht="12.75">
      <c r="C1785" s="391"/>
      <c r="D1785" s="391"/>
      <c r="E1785" s="391"/>
      <c r="F1785" s="391"/>
      <c r="G1785" s="391"/>
      <c r="H1785" s="391"/>
    </row>
    <row r="1786" spans="3:8" s="127" customFormat="1" ht="12.75">
      <c r="C1786" s="391"/>
      <c r="D1786" s="391"/>
      <c r="E1786" s="391"/>
      <c r="F1786" s="391"/>
      <c r="G1786" s="391"/>
      <c r="H1786" s="391"/>
    </row>
    <row r="1787" spans="3:8" s="127" customFormat="1" ht="12.75">
      <c r="C1787" s="391"/>
      <c r="D1787" s="391"/>
      <c r="E1787" s="391"/>
      <c r="F1787" s="391"/>
      <c r="G1787" s="391"/>
      <c r="H1787" s="391"/>
    </row>
    <row r="1788" spans="3:8" s="127" customFormat="1" ht="12.75">
      <c r="C1788" s="391"/>
      <c r="D1788" s="391"/>
      <c r="E1788" s="391"/>
      <c r="F1788" s="391"/>
      <c r="G1788" s="391"/>
      <c r="H1788" s="391"/>
    </row>
    <row r="1789" spans="3:8" s="127" customFormat="1" ht="12.75">
      <c r="C1789" s="391"/>
      <c r="D1789" s="391"/>
      <c r="E1789" s="391"/>
      <c r="F1789" s="391"/>
      <c r="G1789" s="391"/>
      <c r="H1789" s="391"/>
    </row>
    <row r="1790" spans="3:8" s="127" customFormat="1" ht="12.75">
      <c r="C1790" s="391"/>
      <c r="D1790" s="391"/>
      <c r="E1790" s="391"/>
      <c r="F1790" s="391"/>
      <c r="G1790" s="391"/>
      <c r="H1790" s="391"/>
    </row>
    <row r="1791" spans="3:8" s="127" customFormat="1" ht="12.75">
      <c r="C1791" s="391"/>
      <c r="D1791" s="391"/>
      <c r="E1791" s="391"/>
      <c r="F1791" s="391"/>
      <c r="G1791" s="391"/>
      <c r="H1791" s="391"/>
    </row>
    <row r="1792" spans="3:8" s="127" customFormat="1" ht="12.75">
      <c r="C1792" s="391"/>
      <c r="D1792" s="391"/>
      <c r="E1792" s="391"/>
      <c r="F1792" s="391"/>
      <c r="G1792" s="391"/>
      <c r="H1792" s="391"/>
    </row>
    <row r="1793" spans="3:8" s="127" customFormat="1" ht="12.75">
      <c r="C1793" s="391"/>
      <c r="D1793" s="391"/>
      <c r="E1793" s="391"/>
      <c r="F1793" s="391"/>
      <c r="G1793" s="391"/>
      <c r="H1793" s="391"/>
    </row>
    <row r="1794" spans="3:8" s="127" customFormat="1" ht="12.75">
      <c r="C1794" s="391"/>
      <c r="D1794" s="391"/>
      <c r="E1794" s="391"/>
      <c r="F1794" s="391"/>
      <c r="G1794" s="391"/>
      <c r="H1794" s="391"/>
    </row>
    <row r="1795" spans="3:8" s="127" customFormat="1" ht="12.75">
      <c r="C1795" s="391"/>
      <c r="D1795" s="391"/>
      <c r="E1795" s="391"/>
      <c r="F1795" s="391"/>
      <c r="G1795" s="391"/>
      <c r="H1795" s="391"/>
    </row>
    <row r="1796" spans="3:8" s="127" customFormat="1" ht="12.75">
      <c r="C1796" s="391"/>
      <c r="D1796" s="391"/>
      <c r="E1796" s="391"/>
      <c r="F1796" s="391"/>
      <c r="G1796" s="391"/>
      <c r="H1796" s="391"/>
    </row>
    <row r="1797" spans="3:8" s="127" customFormat="1" ht="12.75">
      <c r="C1797" s="391"/>
      <c r="D1797" s="391"/>
      <c r="E1797" s="391"/>
      <c r="F1797" s="391"/>
      <c r="G1797" s="391"/>
      <c r="H1797" s="391"/>
    </row>
    <row r="1798" spans="3:8" s="127" customFormat="1" ht="12.75">
      <c r="C1798" s="391"/>
      <c r="D1798" s="391"/>
      <c r="E1798" s="391"/>
      <c r="F1798" s="391"/>
      <c r="G1798" s="391"/>
      <c r="H1798" s="391"/>
    </row>
    <row r="1799" spans="3:8" s="127" customFormat="1" ht="12.75">
      <c r="C1799" s="391"/>
      <c r="D1799" s="391"/>
      <c r="E1799" s="391"/>
      <c r="F1799" s="391"/>
      <c r="G1799" s="391"/>
      <c r="H1799" s="391"/>
    </row>
    <row r="1800" spans="3:8" s="127" customFormat="1" ht="12.75">
      <c r="C1800" s="391"/>
      <c r="D1800" s="391"/>
      <c r="E1800" s="391"/>
      <c r="F1800" s="391"/>
      <c r="G1800" s="391"/>
      <c r="H1800" s="391"/>
    </row>
    <row r="1801" spans="3:8" s="127" customFormat="1" ht="12.75">
      <c r="C1801" s="391"/>
      <c r="D1801" s="391"/>
      <c r="E1801" s="391"/>
      <c r="F1801" s="391"/>
      <c r="G1801" s="391"/>
      <c r="H1801" s="391"/>
    </row>
    <row r="1802" spans="3:8" s="127" customFormat="1" ht="12.75">
      <c r="C1802" s="391"/>
      <c r="D1802" s="391"/>
      <c r="E1802" s="391"/>
      <c r="F1802" s="391"/>
      <c r="G1802" s="391"/>
      <c r="H1802" s="391"/>
    </row>
    <row r="1803" spans="3:8" s="127" customFormat="1" ht="12.75">
      <c r="C1803" s="391"/>
      <c r="D1803" s="391"/>
      <c r="E1803" s="391"/>
      <c r="F1803" s="391"/>
      <c r="G1803" s="391"/>
      <c r="H1803" s="391"/>
    </row>
    <row r="1804" spans="3:8" s="127" customFormat="1" ht="12.75">
      <c r="C1804" s="391"/>
      <c r="D1804" s="391"/>
      <c r="E1804" s="391"/>
      <c r="F1804" s="391"/>
      <c r="G1804" s="391"/>
      <c r="H1804" s="391"/>
    </row>
    <row r="1805" spans="3:8" s="127" customFormat="1" ht="12.75">
      <c r="C1805" s="391"/>
      <c r="D1805" s="391"/>
      <c r="E1805" s="391"/>
      <c r="F1805" s="391"/>
      <c r="G1805" s="391"/>
      <c r="H1805" s="391"/>
    </row>
    <row r="1806" spans="3:8" s="127" customFormat="1" ht="12.75">
      <c r="C1806" s="391"/>
      <c r="D1806" s="391"/>
      <c r="E1806" s="391"/>
      <c r="F1806" s="391"/>
      <c r="G1806" s="391"/>
      <c r="H1806" s="391"/>
    </row>
    <row r="1807" spans="3:8" s="127" customFormat="1" ht="12.75">
      <c r="C1807" s="391"/>
      <c r="D1807" s="391"/>
      <c r="E1807" s="391"/>
      <c r="F1807" s="391"/>
      <c r="G1807" s="391"/>
      <c r="H1807" s="391"/>
    </row>
    <row r="1808" spans="3:8" s="127" customFormat="1" ht="12.75">
      <c r="C1808" s="391"/>
      <c r="D1808" s="391"/>
      <c r="E1808" s="391"/>
      <c r="F1808" s="391"/>
      <c r="G1808" s="391"/>
      <c r="H1808" s="391"/>
    </row>
    <row r="1809" spans="3:8" s="127" customFormat="1" ht="12.75">
      <c r="C1809" s="391"/>
      <c r="D1809" s="391"/>
      <c r="E1809" s="391"/>
      <c r="F1809" s="391"/>
      <c r="G1809" s="391"/>
      <c r="H1809" s="391"/>
    </row>
    <row r="1810" spans="3:8" s="127" customFormat="1" ht="12.75">
      <c r="C1810" s="391"/>
      <c r="D1810" s="391"/>
      <c r="E1810" s="391"/>
      <c r="F1810" s="391"/>
      <c r="G1810" s="391"/>
      <c r="H1810" s="391"/>
    </row>
    <row r="1811" spans="3:8" s="127" customFormat="1" ht="12.75">
      <c r="C1811" s="391"/>
      <c r="D1811" s="391"/>
      <c r="E1811" s="391"/>
      <c r="F1811" s="391"/>
      <c r="G1811" s="391"/>
      <c r="H1811" s="391"/>
    </row>
    <row r="1812" spans="3:8" s="127" customFormat="1" ht="12.75">
      <c r="C1812" s="391"/>
      <c r="D1812" s="391"/>
      <c r="E1812" s="391"/>
      <c r="F1812" s="391"/>
      <c r="G1812" s="391"/>
      <c r="H1812" s="391"/>
    </row>
    <row r="1813" spans="3:8" s="127" customFormat="1" ht="12.75">
      <c r="C1813" s="391"/>
      <c r="D1813" s="391"/>
      <c r="E1813" s="391"/>
      <c r="F1813" s="391"/>
      <c r="G1813" s="391"/>
      <c r="H1813" s="391"/>
    </row>
    <row r="1814" spans="3:8" s="127" customFormat="1" ht="12.75">
      <c r="C1814" s="391"/>
      <c r="D1814" s="391"/>
      <c r="E1814" s="391"/>
      <c r="F1814" s="391"/>
      <c r="G1814" s="391"/>
      <c r="H1814" s="391"/>
    </row>
    <row r="1815" spans="3:8" s="127" customFormat="1" ht="12.75">
      <c r="C1815" s="391"/>
      <c r="D1815" s="391"/>
      <c r="E1815" s="391"/>
      <c r="F1815" s="391"/>
      <c r="G1815" s="391"/>
      <c r="H1815" s="391"/>
    </row>
    <row r="1816" spans="3:8" s="127" customFormat="1" ht="12.75">
      <c r="C1816" s="391"/>
      <c r="D1816" s="391"/>
      <c r="E1816" s="391"/>
      <c r="F1816" s="391"/>
      <c r="G1816" s="391"/>
      <c r="H1816" s="391"/>
    </row>
    <row r="1817" spans="3:8" s="127" customFormat="1" ht="12.75">
      <c r="C1817" s="391"/>
      <c r="D1817" s="391"/>
      <c r="E1817" s="391"/>
      <c r="F1817" s="391"/>
      <c r="G1817" s="391"/>
      <c r="H1817" s="391"/>
    </row>
    <row r="1818" spans="3:8" s="127" customFormat="1" ht="12.75">
      <c r="C1818" s="391"/>
      <c r="D1818" s="391"/>
      <c r="E1818" s="391"/>
      <c r="F1818" s="391"/>
      <c r="G1818" s="391"/>
      <c r="H1818" s="391"/>
    </row>
    <row r="1819" spans="3:8" s="127" customFormat="1" ht="12.75">
      <c r="C1819" s="391"/>
      <c r="D1819" s="391"/>
      <c r="E1819" s="391"/>
      <c r="F1819" s="391"/>
      <c r="G1819" s="391"/>
      <c r="H1819" s="391"/>
    </row>
    <row r="1820" spans="3:8" s="127" customFormat="1" ht="12.75">
      <c r="C1820" s="391"/>
      <c r="D1820" s="391"/>
      <c r="E1820" s="391"/>
      <c r="F1820" s="391"/>
      <c r="G1820" s="391"/>
      <c r="H1820" s="391"/>
    </row>
    <row r="1821" spans="3:8" s="127" customFormat="1" ht="12.75">
      <c r="C1821" s="391"/>
      <c r="D1821" s="391"/>
      <c r="E1821" s="391"/>
      <c r="F1821" s="391"/>
      <c r="G1821" s="391"/>
      <c r="H1821" s="391"/>
    </row>
    <row r="1822" spans="3:8" s="127" customFormat="1" ht="12.75">
      <c r="C1822" s="391"/>
      <c r="D1822" s="391"/>
      <c r="E1822" s="391"/>
      <c r="F1822" s="391"/>
      <c r="G1822" s="391"/>
      <c r="H1822" s="391"/>
    </row>
    <row r="1823" spans="3:8" s="127" customFormat="1" ht="12.75">
      <c r="C1823" s="391"/>
      <c r="D1823" s="391"/>
      <c r="E1823" s="391"/>
      <c r="F1823" s="391"/>
      <c r="G1823" s="391"/>
      <c r="H1823" s="391"/>
    </row>
    <row r="1824" spans="3:8" s="127" customFormat="1" ht="12.75">
      <c r="C1824" s="391"/>
      <c r="D1824" s="391"/>
      <c r="E1824" s="391"/>
      <c r="F1824" s="391"/>
      <c r="G1824" s="391"/>
      <c r="H1824" s="391"/>
    </row>
    <row r="1825" spans="3:8" s="127" customFormat="1" ht="12.75">
      <c r="C1825" s="391"/>
      <c r="D1825" s="391"/>
      <c r="E1825" s="391"/>
      <c r="F1825" s="391"/>
      <c r="G1825" s="391"/>
      <c r="H1825" s="391"/>
    </row>
    <row r="1826" spans="3:8" s="127" customFormat="1" ht="12.75">
      <c r="C1826" s="391"/>
      <c r="D1826" s="391"/>
      <c r="E1826" s="391"/>
      <c r="F1826" s="391"/>
      <c r="G1826" s="391"/>
      <c r="H1826" s="391"/>
    </row>
    <row r="1827" spans="3:8" s="127" customFormat="1" ht="12.75">
      <c r="C1827" s="391"/>
      <c r="D1827" s="391"/>
      <c r="E1827" s="391"/>
      <c r="F1827" s="391"/>
      <c r="G1827" s="391"/>
      <c r="H1827" s="391"/>
    </row>
    <row r="1828" spans="3:8" s="127" customFormat="1" ht="12.75">
      <c r="C1828" s="391"/>
      <c r="D1828" s="391"/>
      <c r="E1828" s="391"/>
      <c r="F1828" s="391"/>
      <c r="G1828" s="391"/>
      <c r="H1828" s="391"/>
    </row>
    <row r="1829" spans="3:8" s="127" customFormat="1" ht="12.75">
      <c r="C1829" s="391"/>
      <c r="D1829" s="391"/>
      <c r="E1829" s="391"/>
      <c r="F1829" s="391"/>
      <c r="G1829" s="391"/>
      <c r="H1829" s="391"/>
    </row>
    <row r="1830" spans="3:8" s="127" customFormat="1" ht="12.75">
      <c r="C1830" s="391"/>
      <c r="D1830" s="391"/>
      <c r="E1830" s="391"/>
      <c r="F1830" s="391"/>
      <c r="G1830" s="391"/>
      <c r="H1830" s="391"/>
    </row>
    <row r="1831" spans="3:8" s="127" customFormat="1" ht="12.75">
      <c r="C1831" s="391"/>
      <c r="D1831" s="391"/>
      <c r="E1831" s="391"/>
      <c r="F1831" s="391"/>
      <c r="G1831" s="391"/>
      <c r="H1831" s="391"/>
    </row>
    <row r="1832" spans="3:8" s="127" customFormat="1" ht="12.75">
      <c r="C1832" s="391"/>
      <c r="D1832" s="391"/>
      <c r="E1832" s="391"/>
      <c r="F1832" s="391"/>
      <c r="G1832" s="391"/>
      <c r="H1832" s="391"/>
    </row>
    <row r="1833" spans="3:8" s="127" customFormat="1" ht="12.75">
      <c r="C1833" s="391"/>
      <c r="D1833" s="391"/>
      <c r="E1833" s="391"/>
      <c r="F1833" s="391"/>
      <c r="G1833" s="391"/>
      <c r="H1833" s="391"/>
    </row>
    <row r="1834" spans="3:8" s="127" customFormat="1" ht="12.75">
      <c r="C1834" s="391"/>
      <c r="D1834" s="391"/>
      <c r="E1834" s="391"/>
      <c r="F1834" s="391"/>
      <c r="G1834" s="391"/>
      <c r="H1834" s="391"/>
    </row>
    <row r="1835" spans="3:8" s="127" customFormat="1" ht="12.75">
      <c r="C1835" s="391"/>
      <c r="D1835" s="391"/>
      <c r="E1835" s="391"/>
      <c r="F1835" s="391"/>
      <c r="G1835" s="391"/>
      <c r="H1835" s="391"/>
    </row>
    <row r="1836" spans="3:8" s="127" customFormat="1" ht="12.75">
      <c r="C1836" s="391"/>
      <c r="D1836" s="391"/>
      <c r="E1836" s="391"/>
      <c r="F1836" s="391"/>
      <c r="G1836" s="391"/>
      <c r="H1836" s="391"/>
    </row>
    <row r="1837" spans="3:8" s="127" customFormat="1" ht="12.75">
      <c r="C1837" s="391"/>
      <c r="D1837" s="391"/>
      <c r="E1837" s="391"/>
      <c r="F1837" s="391"/>
      <c r="G1837" s="391"/>
      <c r="H1837" s="391"/>
    </row>
    <row r="1838" spans="3:8" s="127" customFormat="1" ht="12.75">
      <c r="C1838" s="391"/>
      <c r="D1838" s="391"/>
      <c r="E1838" s="391"/>
      <c r="F1838" s="391"/>
      <c r="G1838" s="391"/>
      <c r="H1838" s="391"/>
    </row>
    <row r="1839" spans="3:8" s="127" customFormat="1" ht="12.75">
      <c r="C1839" s="391"/>
      <c r="D1839" s="391"/>
      <c r="E1839" s="391"/>
      <c r="F1839" s="391"/>
      <c r="G1839" s="391"/>
      <c r="H1839" s="391"/>
    </row>
    <row r="1840" spans="3:8" s="127" customFormat="1" ht="12.75">
      <c r="C1840" s="391"/>
      <c r="D1840" s="391"/>
      <c r="E1840" s="391"/>
      <c r="F1840" s="391"/>
      <c r="G1840" s="391"/>
      <c r="H1840" s="391"/>
    </row>
    <row r="1841" spans="3:8" s="127" customFormat="1" ht="12.75">
      <c r="C1841" s="391"/>
      <c r="D1841" s="391"/>
      <c r="E1841" s="391"/>
      <c r="F1841" s="391"/>
      <c r="G1841" s="391"/>
      <c r="H1841" s="391"/>
    </row>
    <row r="1842" spans="3:8" s="127" customFormat="1" ht="12.75">
      <c r="C1842" s="391"/>
      <c r="D1842" s="391"/>
      <c r="E1842" s="391"/>
      <c r="F1842" s="391"/>
      <c r="G1842" s="391"/>
      <c r="H1842" s="391"/>
    </row>
    <row r="1843" spans="3:8" s="127" customFormat="1" ht="12.75">
      <c r="C1843" s="391"/>
      <c r="D1843" s="391"/>
      <c r="E1843" s="391"/>
      <c r="F1843" s="391"/>
      <c r="G1843" s="391"/>
      <c r="H1843" s="391"/>
    </row>
    <row r="1844" spans="3:8" s="127" customFormat="1" ht="12.75">
      <c r="C1844" s="391"/>
      <c r="D1844" s="391"/>
      <c r="E1844" s="391"/>
      <c r="F1844" s="391"/>
      <c r="G1844" s="391"/>
      <c r="H1844" s="391"/>
    </row>
    <row r="1845" spans="3:8" s="127" customFormat="1" ht="12.75">
      <c r="C1845" s="391"/>
      <c r="D1845" s="391"/>
      <c r="E1845" s="391"/>
      <c r="F1845" s="391"/>
      <c r="G1845" s="391"/>
      <c r="H1845" s="391"/>
    </row>
    <row r="1846" spans="3:8" s="127" customFormat="1" ht="12.75">
      <c r="C1846" s="391"/>
      <c r="D1846" s="391"/>
      <c r="E1846" s="391"/>
      <c r="F1846" s="391"/>
      <c r="G1846" s="391"/>
      <c r="H1846" s="391"/>
    </row>
    <row r="1847" spans="3:8" s="127" customFormat="1" ht="12.75">
      <c r="C1847" s="391"/>
      <c r="D1847" s="391"/>
      <c r="E1847" s="391"/>
      <c r="F1847" s="391"/>
      <c r="G1847" s="391"/>
      <c r="H1847" s="391"/>
    </row>
    <row r="1848" spans="3:8" s="127" customFormat="1" ht="12.75">
      <c r="C1848" s="391"/>
      <c r="D1848" s="391"/>
      <c r="E1848" s="391"/>
      <c r="F1848" s="391"/>
      <c r="G1848" s="391"/>
      <c r="H1848" s="391"/>
    </row>
    <row r="1849" spans="3:8" s="127" customFormat="1" ht="12.75">
      <c r="C1849" s="391"/>
      <c r="D1849" s="391"/>
      <c r="E1849" s="391"/>
      <c r="F1849" s="391"/>
      <c r="G1849" s="391"/>
      <c r="H1849" s="391"/>
    </row>
    <row r="1850" spans="3:8" s="127" customFormat="1" ht="12.75">
      <c r="C1850" s="391"/>
      <c r="D1850" s="391"/>
      <c r="E1850" s="391"/>
      <c r="F1850" s="391"/>
      <c r="G1850" s="391"/>
      <c r="H1850" s="391"/>
    </row>
    <row r="1851" spans="3:8" s="127" customFormat="1" ht="12.75">
      <c r="C1851" s="391"/>
      <c r="D1851" s="391"/>
      <c r="E1851" s="391"/>
      <c r="F1851" s="391"/>
      <c r="G1851" s="391"/>
      <c r="H1851" s="391"/>
    </row>
    <row r="1852" spans="3:8" s="127" customFormat="1" ht="12.75">
      <c r="C1852" s="391"/>
      <c r="D1852" s="391"/>
      <c r="E1852" s="391"/>
      <c r="F1852" s="391"/>
      <c r="G1852" s="391"/>
      <c r="H1852" s="391"/>
    </row>
    <row r="1853" spans="3:8" s="127" customFormat="1" ht="12.75">
      <c r="C1853" s="391"/>
      <c r="D1853" s="391"/>
      <c r="E1853" s="391"/>
      <c r="F1853" s="391"/>
      <c r="G1853" s="391"/>
      <c r="H1853" s="391"/>
    </row>
    <row r="1854" spans="3:8" s="127" customFormat="1" ht="12.75">
      <c r="C1854" s="391"/>
      <c r="D1854" s="391"/>
      <c r="E1854" s="391"/>
      <c r="F1854" s="391"/>
      <c r="G1854" s="391"/>
      <c r="H1854" s="391"/>
    </row>
    <row r="1855" spans="3:8" s="127" customFormat="1" ht="12.75">
      <c r="C1855" s="391"/>
      <c r="D1855" s="391"/>
      <c r="E1855" s="391"/>
      <c r="F1855" s="391"/>
      <c r="G1855" s="391"/>
      <c r="H1855" s="391"/>
    </row>
    <row r="1856" spans="3:8" s="127" customFormat="1" ht="12.75">
      <c r="C1856" s="391"/>
      <c r="D1856" s="391"/>
      <c r="E1856" s="391"/>
      <c r="F1856" s="391"/>
      <c r="G1856" s="391"/>
      <c r="H1856" s="391"/>
    </row>
    <row r="1857" spans="3:8" s="127" customFormat="1" ht="12.75">
      <c r="C1857" s="391"/>
      <c r="D1857" s="391"/>
      <c r="E1857" s="391"/>
      <c r="F1857" s="391"/>
      <c r="G1857" s="391"/>
      <c r="H1857" s="391"/>
    </row>
    <row r="1858" spans="3:8" s="127" customFormat="1" ht="12.75">
      <c r="C1858" s="391"/>
      <c r="D1858" s="391"/>
      <c r="E1858" s="391"/>
      <c r="F1858" s="391"/>
      <c r="G1858" s="391"/>
      <c r="H1858" s="391"/>
    </row>
    <row r="1859" spans="3:8" s="127" customFormat="1" ht="12.75">
      <c r="C1859" s="391"/>
      <c r="D1859" s="391"/>
      <c r="E1859" s="391"/>
      <c r="F1859" s="391"/>
      <c r="G1859" s="391"/>
      <c r="H1859" s="391"/>
    </row>
    <row r="1860" spans="3:8" s="127" customFormat="1" ht="12.75">
      <c r="C1860" s="391"/>
      <c r="D1860" s="391"/>
      <c r="E1860" s="391"/>
      <c r="F1860" s="391"/>
      <c r="G1860" s="391"/>
      <c r="H1860" s="391"/>
    </row>
    <row r="1861" spans="3:8" s="127" customFormat="1" ht="12.75">
      <c r="C1861" s="391"/>
      <c r="D1861" s="391"/>
      <c r="E1861" s="391"/>
      <c r="F1861" s="391"/>
      <c r="G1861" s="391"/>
      <c r="H1861" s="391"/>
    </row>
    <row r="1862" spans="3:8" s="127" customFormat="1" ht="12.75">
      <c r="C1862" s="391"/>
      <c r="D1862" s="391"/>
      <c r="E1862" s="391"/>
      <c r="F1862" s="391"/>
      <c r="G1862" s="391"/>
      <c r="H1862" s="391"/>
    </row>
    <row r="1863" spans="3:8" s="127" customFormat="1" ht="12.75">
      <c r="C1863" s="391"/>
      <c r="D1863" s="391"/>
      <c r="E1863" s="391"/>
      <c r="F1863" s="391"/>
      <c r="G1863" s="391"/>
      <c r="H1863" s="391"/>
    </row>
    <row r="1864" spans="3:8" s="127" customFormat="1" ht="12.75">
      <c r="C1864" s="391"/>
      <c r="D1864" s="391"/>
      <c r="E1864" s="391"/>
      <c r="F1864" s="391"/>
      <c r="G1864" s="391"/>
      <c r="H1864" s="391"/>
    </row>
    <row r="1865" spans="3:8" s="127" customFormat="1" ht="12.75">
      <c r="C1865" s="391"/>
      <c r="D1865" s="391"/>
      <c r="E1865" s="391"/>
      <c r="F1865" s="391"/>
      <c r="G1865" s="391"/>
      <c r="H1865" s="391"/>
    </row>
    <row r="1866" spans="3:8" s="127" customFormat="1" ht="12.75">
      <c r="C1866" s="391"/>
      <c r="D1866" s="391"/>
      <c r="E1866" s="391"/>
      <c r="F1866" s="391"/>
      <c r="G1866" s="391"/>
      <c r="H1866" s="391"/>
    </row>
    <row r="1867" spans="3:8" s="127" customFormat="1" ht="12.75">
      <c r="C1867" s="391"/>
      <c r="D1867" s="391"/>
      <c r="E1867" s="391"/>
      <c r="F1867" s="391"/>
      <c r="G1867" s="391"/>
      <c r="H1867" s="391"/>
    </row>
    <row r="1868" spans="3:8" s="127" customFormat="1" ht="12.75">
      <c r="C1868" s="391"/>
      <c r="D1868" s="391"/>
      <c r="E1868" s="391"/>
      <c r="F1868" s="391"/>
      <c r="G1868" s="391"/>
      <c r="H1868" s="391"/>
    </row>
    <row r="1869" spans="3:8" s="127" customFormat="1" ht="12.75">
      <c r="C1869" s="391"/>
      <c r="D1869" s="391"/>
      <c r="E1869" s="391"/>
      <c r="F1869" s="391"/>
      <c r="G1869" s="391"/>
      <c r="H1869" s="391"/>
    </row>
    <row r="1870" spans="3:8" s="127" customFormat="1" ht="12.75">
      <c r="C1870" s="391"/>
      <c r="D1870" s="391"/>
      <c r="E1870" s="391"/>
      <c r="F1870" s="391"/>
      <c r="G1870" s="391"/>
      <c r="H1870" s="391"/>
    </row>
    <row r="1871" spans="3:8" s="127" customFormat="1" ht="12.75">
      <c r="C1871" s="391"/>
      <c r="D1871" s="391"/>
      <c r="E1871" s="391"/>
      <c r="F1871" s="391"/>
      <c r="G1871" s="391"/>
      <c r="H1871" s="391"/>
    </row>
    <row r="1872" spans="3:8" s="127" customFormat="1" ht="12.75">
      <c r="C1872" s="391"/>
      <c r="D1872" s="391"/>
      <c r="E1872" s="391"/>
      <c r="F1872" s="391"/>
      <c r="G1872" s="391"/>
      <c r="H1872" s="391"/>
    </row>
    <row r="1873" spans="3:8" s="127" customFormat="1" ht="12.75">
      <c r="C1873" s="391"/>
      <c r="D1873" s="391"/>
      <c r="E1873" s="391"/>
      <c r="F1873" s="391"/>
      <c r="G1873" s="391"/>
      <c r="H1873" s="391"/>
    </row>
    <row r="1874" spans="3:8" s="127" customFormat="1" ht="12.75">
      <c r="C1874" s="391"/>
      <c r="D1874" s="391"/>
      <c r="E1874" s="391"/>
      <c r="F1874" s="391"/>
      <c r="G1874" s="391"/>
      <c r="H1874" s="391"/>
    </row>
    <row r="1875" spans="3:8" s="127" customFormat="1" ht="12.75">
      <c r="C1875" s="391"/>
      <c r="D1875" s="391"/>
      <c r="E1875" s="391"/>
      <c r="F1875" s="391"/>
      <c r="G1875" s="391"/>
      <c r="H1875" s="391"/>
    </row>
    <row r="1876" spans="3:8" s="127" customFormat="1" ht="12.75">
      <c r="C1876" s="391"/>
      <c r="D1876" s="391"/>
      <c r="E1876" s="391"/>
      <c r="F1876" s="391"/>
      <c r="G1876" s="391"/>
      <c r="H1876" s="391"/>
    </row>
    <row r="1877" spans="3:8" s="127" customFormat="1" ht="12.75">
      <c r="C1877" s="391"/>
      <c r="D1877" s="391"/>
      <c r="E1877" s="391"/>
      <c r="F1877" s="391"/>
      <c r="G1877" s="391"/>
      <c r="H1877" s="391"/>
    </row>
    <row r="1878" spans="3:8" s="127" customFormat="1" ht="12.75">
      <c r="C1878" s="391"/>
      <c r="D1878" s="391"/>
      <c r="E1878" s="391"/>
      <c r="F1878" s="391"/>
      <c r="G1878" s="391"/>
      <c r="H1878" s="391"/>
    </row>
    <row r="1879" spans="3:8" s="127" customFormat="1" ht="12.75">
      <c r="C1879" s="391"/>
      <c r="D1879" s="391"/>
      <c r="E1879" s="391"/>
      <c r="F1879" s="391"/>
      <c r="G1879" s="391"/>
      <c r="H1879" s="391"/>
    </row>
    <row r="1880" spans="3:8" s="127" customFormat="1" ht="12.75">
      <c r="C1880" s="391"/>
      <c r="D1880" s="391"/>
      <c r="E1880" s="391"/>
      <c r="F1880" s="391"/>
      <c r="G1880" s="391"/>
      <c r="H1880" s="391"/>
    </row>
    <row r="1881" spans="3:8" s="127" customFormat="1" ht="12.75">
      <c r="C1881" s="391"/>
      <c r="D1881" s="391"/>
      <c r="E1881" s="391"/>
      <c r="F1881" s="391"/>
      <c r="G1881" s="391"/>
      <c r="H1881" s="391"/>
    </row>
    <row r="1882" spans="3:8" s="127" customFormat="1" ht="12.75">
      <c r="C1882" s="391"/>
      <c r="D1882" s="391"/>
      <c r="E1882" s="391"/>
      <c r="F1882" s="391"/>
      <c r="G1882" s="391"/>
      <c r="H1882" s="391"/>
    </row>
    <row r="1883" spans="3:8" s="127" customFormat="1" ht="12.75">
      <c r="C1883" s="391"/>
      <c r="D1883" s="391"/>
      <c r="E1883" s="391"/>
      <c r="F1883" s="391"/>
      <c r="G1883" s="391"/>
      <c r="H1883" s="391"/>
    </row>
    <row r="1884" spans="3:8" s="127" customFormat="1" ht="12.75">
      <c r="C1884" s="391"/>
      <c r="D1884" s="391"/>
      <c r="E1884" s="391"/>
      <c r="F1884" s="391"/>
      <c r="G1884" s="391"/>
      <c r="H1884" s="391"/>
    </row>
    <row r="1885" spans="3:8" s="127" customFormat="1" ht="12.75">
      <c r="C1885" s="391"/>
      <c r="D1885" s="391"/>
      <c r="E1885" s="391"/>
      <c r="F1885" s="391"/>
      <c r="G1885" s="391"/>
      <c r="H1885" s="391"/>
    </row>
    <row r="1886" spans="3:8" s="127" customFormat="1" ht="12.75">
      <c r="C1886" s="391"/>
      <c r="D1886" s="391"/>
      <c r="E1886" s="391"/>
      <c r="F1886" s="391"/>
      <c r="G1886" s="391"/>
      <c r="H1886" s="391"/>
    </row>
    <row r="1887" spans="3:8" s="127" customFormat="1" ht="12.75">
      <c r="C1887" s="391"/>
      <c r="D1887" s="391"/>
      <c r="E1887" s="391"/>
      <c r="F1887" s="391"/>
      <c r="G1887" s="391"/>
      <c r="H1887" s="391"/>
    </row>
    <row r="1888" spans="3:8" s="127" customFormat="1" ht="12.75">
      <c r="C1888" s="391"/>
      <c r="D1888" s="391"/>
      <c r="E1888" s="391"/>
      <c r="F1888" s="391"/>
      <c r="G1888" s="391"/>
      <c r="H1888" s="391"/>
    </row>
    <row r="1889" spans="3:8" s="127" customFormat="1" ht="12.75">
      <c r="C1889" s="391"/>
      <c r="D1889" s="391"/>
      <c r="E1889" s="391"/>
      <c r="F1889" s="391"/>
      <c r="G1889" s="391"/>
      <c r="H1889" s="391"/>
    </row>
    <row r="1890" spans="3:8" s="127" customFormat="1" ht="12.75">
      <c r="C1890" s="391"/>
      <c r="D1890" s="391"/>
      <c r="E1890" s="391"/>
      <c r="F1890" s="391"/>
      <c r="G1890" s="391"/>
      <c r="H1890" s="391"/>
    </row>
    <row r="1891" spans="3:8" s="127" customFormat="1" ht="12.75">
      <c r="C1891" s="391"/>
      <c r="D1891" s="391"/>
      <c r="E1891" s="391"/>
      <c r="F1891" s="391"/>
      <c r="G1891" s="391"/>
      <c r="H1891" s="391"/>
    </row>
    <row r="1892" spans="3:8" s="127" customFormat="1" ht="12.75">
      <c r="C1892" s="391"/>
      <c r="D1892" s="391"/>
      <c r="E1892" s="391"/>
      <c r="F1892" s="391"/>
      <c r="G1892" s="391"/>
      <c r="H1892" s="391"/>
    </row>
    <row r="1893" spans="3:8" s="127" customFormat="1" ht="12.75">
      <c r="C1893" s="391"/>
      <c r="D1893" s="391"/>
      <c r="E1893" s="391"/>
      <c r="F1893" s="391"/>
      <c r="G1893" s="391"/>
      <c r="H1893" s="391"/>
    </row>
    <row r="1894" spans="3:8" s="127" customFormat="1" ht="12.75">
      <c r="C1894" s="391"/>
      <c r="D1894" s="391"/>
      <c r="E1894" s="391"/>
      <c r="F1894" s="391"/>
      <c r="G1894" s="391"/>
      <c r="H1894" s="391"/>
    </row>
    <row r="1895" spans="3:8" s="127" customFormat="1" ht="12.75">
      <c r="C1895" s="391"/>
      <c r="D1895" s="391"/>
      <c r="E1895" s="391"/>
      <c r="F1895" s="391"/>
      <c r="G1895" s="391"/>
      <c r="H1895" s="391"/>
    </row>
    <row r="1896" spans="3:8" s="127" customFormat="1" ht="12.75">
      <c r="C1896" s="391"/>
      <c r="D1896" s="391"/>
      <c r="E1896" s="391"/>
      <c r="F1896" s="391"/>
      <c r="G1896" s="391"/>
      <c r="H1896" s="391"/>
    </row>
    <row r="1897" spans="3:8" s="127" customFormat="1" ht="12.75">
      <c r="C1897" s="391"/>
      <c r="D1897" s="391"/>
      <c r="E1897" s="391"/>
      <c r="F1897" s="391"/>
      <c r="G1897" s="391"/>
      <c r="H1897" s="391"/>
    </row>
    <row r="1898" spans="3:8" s="127" customFormat="1" ht="12.75">
      <c r="C1898" s="391"/>
      <c r="D1898" s="391"/>
      <c r="E1898" s="391"/>
      <c r="F1898" s="391"/>
      <c r="G1898" s="391"/>
      <c r="H1898" s="391"/>
    </row>
    <row r="1899" spans="3:8" s="127" customFormat="1" ht="12.75">
      <c r="C1899" s="391"/>
      <c r="D1899" s="391"/>
      <c r="E1899" s="391"/>
      <c r="F1899" s="391"/>
      <c r="G1899" s="391"/>
      <c r="H1899" s="391"/>
    </row>
    <row r="1900" spans="3:8" s="127" customFormat="1" ht="12.75">
      <c r="C1900" s="391"/>
      <c r="D1900" s="391"/>
      <c r="E1900" s="391"/>
      <c r="F1900" s="391"/>
      <c r="G1900" s="391"/>
      <c r="H1900" s="391"/>
    </row>
    <row r="1901" spans="3:8" s="127" customFormat="1" ht="12.75">
      <c r="C1901" s="391"/>
      <c r="D1901" s="391"/>
      <c r="E1901" s="391"/>
      <c r="F1901" s="391"/>
      <c r="G1901" s="391"/>
      <c r="H1901" s="391"/>
    </row>
    <row r="1902" spans="3:8" s="127" customFormat="1" ht="12.75">
      <c r="C1902" s="391"/>
      <c r="D1902" s="391"/>
      <c r="E1902" s="391"/>
      <c r="F1902" s="391"/>
      <c r="G1902" s="391"/>
      <c r="H1902" s="391"/>
    </row>
    <row r="1903" spans="3:8" s="127" customFormat="1" ht="12.75">
      <c r="C1903" s="391"/>
      <c r="D1903" s="391"/>
      <c r="E1903" s="391"/>
      <c r="F1903" s="391"/>
      <c r="G1903" s="391"/>
      <c r="H1903" s="391"/>
    </row>
    <row r="1904" spans="3:8" s="127" customFormat="1" ht="12.75">
      <c r="C1904" s="391"/>
      <c r="D1904" s="391"/>
      <c r="E1904" s="391"/>
      <c r="F1904" s="391"/>
      <c r="G1904" s="391"/>
      <c r="H1904" s="391"/>
    </row>
    <row r="1905" spans="3:8" s="127" customFormat="1" ht="12.75">
      <c r="C1905" s="391"/>
      <c r="D1905" s="391"/>
      <c r="E1905" s="391"/>
      <c r="F1905" s="391"/>
      <c r="G1905" s="391"/>
      <c r="H1905" s="391"/>
    </row>
    <row r="1906" spans="3:8" s="127" customFormat="1" ht="12.75">
      <c r="C1906" s="391"/>
      <c r="D1906" s="391"/>
      <c r="E1906" s="391"/>
      <c r="F1906" s="391"/>
      <c r="G1906" s="391"/>
      <c r="H1906" s="391"/>
    </row>
    <row r="1907" spans="3:8" s="127" customFormat="1" ht="12.75">
      <c r="C1907" s="391"/>
      <c r="D1907" s="391"/>
      <c r="E1907" s="391"/>
      <c r="F1907" s="391"/>
      <c r="G1907" s="391"/>
      <c r="H1907" s="391"/>
    </row>
    <row r="1908" spans="3:8" s="127" customFormat="1" ht="12.75">
      <c r="C1908" s="391"/>
      <c r="D1908" s="391"/>
      <c r="E1908" s="391"/>
      <c r="F1908" s="391"/>
      <c r="G1908" s="391"/>
      <c r="H1908" s="391"/>
    </row>
    <row r="1909" spans="3:8" s="127" customFormat="1" ht="12.75">
      <c r="C1909" s="391"/>
      <c r="D1909" s="391"/>
      <c r="E1909" s="391"/>
      <c r="F1909" s="391"/>
      <c r="G1909" s="391"/>
      <c r="H1909" s="391"/>
    </row>
    <row r="1910" spans="3:8" s="127" customFormat="1" ht="12.75">
      <c r="C1910" s="391"/>
      <c r="D1910" s="391"/>
      <c r="E1910" s="391"/>
      <c r="F1910" s="391"/>
      <c r="G1910" s="391"/>
      <c r="H1910" s="391"/>
    </row>
    <row r="1911" spans="3:8" s="127" customFormat="1" ht="12.75">
      <c r="C1911" s="391"/>
      <c r="D1911" s="391"/>
      <c r="E1911" s="391"/>
      <c r="F1911" s="391"/>
      <c r="G1911" s="391"/>
      <c r="H1911" s="391"/>
    </row>
    <row r="1912" spans="3:8" s="127" customFormat="1" ht="12.75">
      <c r="C1912" s="391"/>
      <c r="D1912" s="391"/>
      <c r="E1912" s="391"/>
      <c r="F1912" s="391"/>
      <c r="G1912" s="391"/>
      <c r="H1912" s="391"/>
    </row>
    <row r="1913" spans="3:8" s="127" customFormat="1" ht="12.75">
      <c r="C1913" s="391"/>
      <c r="D1913" s="391"/>
      <c r="E1913" s="391"/>
      <c r="F1913" s="391"/>
      <c r="G1913" s="391"/>
      <c r="H1913" s="391"/>
    </row>
    <row r="1914" spans="3:8" s="127" customFormat="1" ht="12.75">
      <c r="C1914" s="391"/>
      <c r="D1914" s="391"/>
      <c r="E1914" s="391"/>
      <c r="F1914" s="391"/>
      <c r="G1914" s="391"/>
      <c r="H1914" s="391"/>
    </row>
    <row r="1915" spans="3:8" s="127" customFormat="1" ht="12.75">
      <c r="C1915" s="391"/>
      <c r="D1915" s="391"/>
      <c r="E1915" s="391"/>
      <c r="F1915" s="391"/>
      <c r="G1915" s="391"/>
      <c r="H1915" s="391"/>
    </row>
    <row r="1916" spans="3:8" s="127" customFormat="1" ht="12.75">
      <c r="C1916" s="391"/>
      <c r="D1916" s="391"/>
      <c r="E1916" s="391"/>
      <c r="F1916" s="391"/>
      <c r="G1916" s="391"/>
      <c r="H1916" s="391"/>
    </row>
    <row r="1917" spans="3:8" s="127" customFormat="1" ht="12.75">
      <c r="C1917" s="391"/>
      <c r="D1917" s="391"/>
      <c r="E1917" s="391"/>
      <c r="F1917" s="391"/>
      <c r="G1917" s="391"/>
      <c r="H1917" s="391"/>
    </row>
    <row r="1918" spans="3:8" s="127" customFormat="1" ht="12.75">
      <c r="C1918" s="391"/>
      <c r="D1918" s="391"/>
      <c r="E1918" s="391"/>
      <c r="F1918" s="391"/>
      <c r="G1918" s="391"/>
      <c r="H1918" s="391"/>
    </row>
    <row r="1919" spans="3:8" s="127" customFormat="1" ht="12.75">
      <c r="C1919" s="391"/>
      <c r="D1919" s="391"/>
      <c r="E1919" s="391"/>
      <c r="F1919" s="391"/>
      <c r="G1919" s="391"/>
      <c r="H1919" s="391"/>
    </row>
    <row r="1920" spans="3:8" s="127" customFormat="1" ht="12.75">
      <c r="C1920" s="391"/>
      <c r="D1920" s="391"/>
      <c r="E1920" s="391"/>
      <c r="F1920" s="391"/>
      <c r="G1920" s="391"/>
      <c r="H1920" s="391"/>
    </row>
    <row r="1921" spans="3:8" s="127" customFormat="1" ht="12.75">
      <c r="C1921" s="391"/>
      <c r="D1921" s="391"/>
      <c r="E1921" s="391"/>
      <c r="F1921" s="391"/>
      <c r="G1921" s="391"/>
      <c r="H1921" s="391"/>
    </row>
    <row r="1922" spans="3:8" s="127" customFormat="1" ht="12.75">
      <c r="C1922" s="391"/>
      <c r="D1922" s="391"/>
      <c r="E1922" s="391"/>
      <c r="F1922" s="391"/>
      <c r="G1922" s="391"/>
      <c r="H1922" s="391"/>
    </row>
    <row r="1923" spans="3:8" s="127" customFormat="1" ht="12.75">
      <c r="C1923" s="391"/>
      <c r="D1923" s="391"/>
      <c r="E1923" s="391"/>
      <c r="F1923" s="391"/>
      <c r="G1923" s="391"/>
      <c r="H1923" s="391"/>
    </row>
    <row r="1924" spans="3:8" s="127" customFormat="1" ht="12.75">
      <c r="C1924" s="391"/>
      <c r="D1924" s="391"/>
      <c r="E1924" s="391"/>
      <c r="F1924" s="391"/>
      <c r="G1924" s="391"/>
      <c r="H1924" s="391"/>
    </row>
    <row r="1925" spans="3:8" s="127" customFormat="1" ht="12.75">
      <c r="C1925" s="391"/>
      <c r="D1925" s="391"/>
      <c r="E1925" s="391"/>
      <c r="F1925" s="391"/>
      <c r="G1925" s="391"/>
      <c r="H1925" s="391"/>
    </row>
    <row r="1926" spans="3:8" s="127" customFormat="1" ht="12.75">
      <c r="C1926" s="391"/>
      <c r="D1926" s="391"/>
      <c r="E1926" s="391"/>
      <c r="F1926" s="391"/>
      <c r="G1926" s="391"/>
      <c r="H1926" s="391"/>
    </row>
    <row r="1927" spans="3:8" s="127" customFormat="1" ht="12.75">
      <c r="C1927" s="391"/>
      <c r="D1927" s="391"/>
      <c r="E1927" s="391"/>
      <c r="F1927" s="391"/>
      <c r="G1927" s="391"/>
      <c r="H1927" s="391"/>
    </row>
    <row r="1928" spans="3:8" s="127" customFormat="1" ht="12.75">
      <c r="C1928" s="391"/>
      <c r="D1928" s="391"/>
      <c r="E1928" s="391"/>
      <c r="F1928" s="391"/>
      <c r="G1928" s="391"/>
      <c r="H1928" s="391"/>
    </row>
    <row r="1929" spans="3:8" s="127" customFormat="1" ht="12.75">
      <c r="C1929" s="391"/>
      <c r="D1929" s="391"/>
      <c r="E1929" s="391"/>
      <c r="F1929" s="391"/>
      <c r="G1929" s="391"/>
      <c r="H1929" s="391"/>
    </row>
    <row r="1930" spans="3:8" s="127" customFormat="1" ht="12.75">
      <c r="C1930" s="391"/>
      <c r="D1930" s="391"/>
      <c r="E1930" s="391"/>
      <c r="F1930" s="391"/>
      <c r="G1930" s="391"/>
      <c r="H1930" s="391"/>
    </row>
    <row r="1931" spans="3:8" s="127" customFormat="1" ht="12.75">
      <c r="C1931" s="391"/>
      <c r="D1931" s="391"/>
      <c r="E1931" s="391"/>
      <c r="F1931" s="391"/>
      <c r="G1931" s="391"/>
      <c r="H1931" s="391"/>
    </row>
    <row r="1932" spans="3:8" s="127" customFormat="1" ht="12.75">
      <c r="C1932" s="391"/>
      <c r="D1932" s="391"/>
      <c r="E1932" s="391"/>
      <c r="F1932" s="391"/>
      <c r="G1932" s="391"/>
      <c r="H1932" s="391"/>
    </row>
    <row r="1933" spans="3:8" s="127" customFormat="1" ht="12.75">
      <c r="C1933" s="391"/>
      <c r="D1933" s="391"/>
      <c r="E1933" s="391"/>
      <c r="F1933" s="391"/>
      <c r="G1933" s="391"/>
      <c r="H1933" s="391"/>
    </row>
    <row r="1934" spans="3:8" s="127" customFormat="1" ht="12.75">
      <c r="C1934" s="391"/>
      <c r="D1934" s="391"/>
      <c r="E1934" s="391"/>
      <c r="F1934" s="391"/>
      <c r="G1934" s="391"/>
      <c r="H1934" s="391"/>
    </row>
    <row r="1935" spans="3:8" s="127" customFormat="1" ht="12.75">
      <c r="C1935" s="391"/>
      <c r="D1935" s="391"/>
      <c r="E1935" s="391"/>
      <c r="F1935" s="391"/>
      <c r="G1935" s="391"/>
      <c r="H1935" s="391"/>
    </row>
    <row r="1936" spans="3:8" s="127" customFormat="1" ht="12.75">
      <c r="C1936" s="391"/>
      <c r="D1936" s="391"/>
      <c r="E1936" s="391"/>
      <c r="F1936" s="391"/>
      <c r="G1936" s="391"/>
      <c r="H1936" s="391"/>
    </row>
    <row r="1937" spans="3:8" s="127" customFormat="1" ht="12.75">
      <c r="C1937" s="391"/>
      <c r="D1937" s="391"/>
      <c r="E1937" s="391"/>
      <c r="F1937" s="391"/>
      <c r="G1937" s="391"/>
      <c r="H1937" s="391"/>
    </row>
    <row r="1938" spans="3:8" s="127" customFormat="1" ht="12.75">
      <c r="C1938" s="391"/>
      <c r="D1938" s="391"/>
      <c r="E1938" s="391"/>
      <c r="F1938" s="391"/>
      <c r="G1938" s="391"/>
      <c r="H1938" s="391"/>
    </row>
    <row r="1939" spans="3:8" s="127" customFormat="1" ht="12.75">
      <c r="C1939" s="391"/>
      <c r="D1939" s="391"/>
      <c r="E1939" s="391"/>
      <c r="F1939" s="391"/>
      <c r="G1939" s="391"/>
      <c r="H1939" s="391"/>
    </row>
    <row r="1940" spans="3:8" s="127" customFormat="1" ht="12.75">
      <c r="C1940" s="391"/>
      <c r="D1940" s="391"/>
      <c r="E1940" s="391"/>
      <c r="F1940" s="391"/>
      <c r="G1940" s="391"/>
      <c r="H1940" s="391"/>
    </row>
    <row r="1941" spans="3:8" s="127" customFormat="1" ht="12.75">
      <c r="C1941" s="391"/>
      <c r="D1941" s="391"/>
      <c r="E1941" s="391"/>
      <c r="F1941" s="391"/>
      <c r="G1941" s="391"/>
      <c r="H1941" s="391"/>
    </row>
    <row r="1942" spans="3:8" s="127" customFormat="1" ht="12.75">
      <c r="C1942" s="391"/>
      <c r="D1942" s="391"/>
      <c r="E1942" s="391"/>
      <c r="F1942" s="391"/>
      <c r="G1942" s="391"/>
      <c r="H1942" s="391"/>
    </row>
    <row r="1943" spans="3:8" s="127" customFormat="1" ht="12.75">
      <c r="C1943" s="391"/>
      <c r="D1943" s="391"/>
      <c r="E1943" s="391"/>
      <c r="F1943" s="391"/>
      <c r="G1943" s="391"/>
      <c r="H1943" s="391"/>
    </row>
    <row r="1944" spans="3:8" s="127" customFormat="1" ht="12.75">
      <c r="C1944" s="391"/>
      <c r="D1944" s="391"/>
      <c r="E1944" s="391"/>
      <c r="F1944" s="391"/>
      <c r="G1944" s="391"/>
      <c r="H1944" s="391"/>
    </row>
    <row r="1945" spans="3:8" s="127" customFormat="1" ht="12.75">
      <c r="C1945" s="391"/>
      <c r="D1945" s="391"/>
      <c r="E1945" s="391"/>
      <c r="F1945" s="391"/>
      <c r="G1945" s="391"/>
      <c r="H1945" s="391"/>
    </row>
    <row r="1946" spans="3:8" s="127" customFormat="1" ht="12.75">
      <c r="C1946" s="391"/>
      <c r="D1946" s="391"/>
      <c r="E1946" s="391"/>
      <c r="F1946" s="391"/>
      <c r="G1946" s="391"/>
      <c r="H1946" s="391"/>
    </row>
    <row r="1947" spans="3:8" s="127" customFormat="1" ht="12.75">
      <c r="C1947" s="391"/>
      <c r="D1947" s="391"/>
      <c r="E1947" s="391"/>
      <c r="F1947" s="391"/>
      <c r="G1947" s="391"/>
      <c r="H1947" s="391"/>
    </row>
    <row r="1948" spans="3:8" s="127" customFormat="1" ht="12.75">
      <c r="C1948" s="391"/>
      <c r="D1948" s="391"/>
      <c r="E1948" s="391"/>
      <c r="F1948" s="391"/>
      <c r="G1948" s="391"/>
      <c r="H1948" s="391"/>
    </row>
    <row r="1949" spans="3:8" s="127" customFormat="1" ht="12.75">
      <c r="C1949" s="391"/>
      <c r="D1949" s="391"/>
      <c r="E1949" s="391"/>
      <c r="F1949" s="391"/>
      <c r="G1949" s="391"/>
      <c r="H1949" s="391"/>
    </row>
    <row r="1950" spans="3:8" s="127" customFormat="1" ht="12.75">
      <c r="C1950" s="391"/>
      <c r="D1950" s="391"/>
      <c r="E1950" s="391"/>
      <c r="F1950" s="391"/>
      <c r="G1950" s="391"/>
      <c r="H1950" s="391"/>
    </row>
    <row r="1951" spans="3:8" s="127" customFormat="1" ht="12.75">
      <c r="C1951" s="391"/>
      <c r="D1951" s="391"/>
      <c r="E1951" s="391"/>
      <c r="F1951" s="391"/>
      <c r="G1951" s="391"/>
      <c r="H1951" s="391"/>
    </row>
    <row r="1952" spans="3:8" s="127" customFormat="1" ht="12.75">
      <c r="C1952" s="391"/>
      <c r="D1952" s="391"/>
      <c r="E1952" s="391"/>
      <c r="F1952" s="391"/>
      <c r="G1952" s="391"/>
      <c r="H1952" s="391"/>
    </row>
    <row r="1953" spans="3:8" s="127" customFormat="1" ht="12.75">
      <c r="C1953" s="391"/>
      <c r="D1953" s="391"/>
      <c r="E1953" s="391"/>
      <c r="F1953" s="391"/>
      <c r="G1953" s="391"/>
      <c r="H1953" s="391"/>
    </row>
    <row r="1954" spans="3:8" s="127" customFormat="1" ht="12.75">
      <c r="C1954" s="391"/>
      <c r="D1954" s="391"/>
      <c r="E1954" s="391"/>
      <c r="F1954" s="391"/>
      <c r="G1954" s="391"/>
      <c r="H1954" s="391"/>
    </row>
    <row r="1955" spans="3:8" s="127" customFormat="1" ht="12.75">
      <c r="C1955" s="391"/>
      <c r="D1955" s="391"/>
      <c r="E1955" s="391"/>
      <c r="F1955" s="391"/>
      <c r="G1955" s="391"/>
      <c r="H1955" s="391"/>
    </row>
    <row r="1956" spans="3:8" s="127" customFormat="1" ht="12.75">
      <c r="C1956" s="391"/>
      <c r="D1956" s="391"/>
      <c r="E1956" s="391"/>
      <c r="F1956" s="391"/>
      <c r="G1956" s="391"/>
      <c r="H1956" s="391"/>
    </row>
    <row r="1957" spans="3:8" s="127" customFormat="1" ht="12.75">
      <c r="C1957" s="391"/>
      <c r="D1957" s="391"/>
      <c r="E1957" s="391"/>
      <c r="F1957" s="391"/>
      <c r="G1957" s="391"/>
      <c r="H1957" s="391"/>
    </row>
    <row r="1958" spans="3:8" s="127" customFormat="1" ht="12.75">
      <c r="C1958" s="391"/>
      <c r="D1958" s="391"/>
      <c r="E1958" s="391"/>
      <c r="F1958" s="391"/>
      <c r="G1958" s="391"/>
      <c r="H1958" s="391"/>
    </row>
    <row r="1959" spans="3:8" s="127" customFormat="1" ht="12.75">
      <c r="C1959" s="391"/>
      <c r="D1959" s="391"/>
      <c r="E1959" s="391"/>
      <c r="F1959" s="391"/>
      <c r="G1959" s="391"/>
      <c r="H1959" s="391"/>
    </row>
    <row r="1960" spans="3:8" s="127" customFormat="1" ht="12.75">
      <c r="C1960" s="391"/>
      <c r="D1960" s="391"/>
      <c r="E1960" s="391"/>
      <c r="F1960" s="391"/>
      <c r="G1960" s="391"/>
      <c r="H1960" s="391"/>
    </row>
    <row r="1961" spans="3:8" s="127" customFormat="1" ht="12.75">
      <c r="C1961" s="391"/>
      <c r="D1961" s="391"/>
      <c r="E1961" s="391"/>
      <c r="F1961" s="391"/>
      <c r="G1961" s="391"/>
      <c r="H1961" s="391"/>
    </row>
    <row r="1962" spans="3:8" s="127" customFormat="1" ht="12.75">
      <c r="C1962" s="391"/>
      <c r="D1962" s="391"/>
      <c r="E1962" s="391"/>
      <c r="F1962" s="391"/>
      <c r="G1962" s="391"/>
      <c r="H1962" s="391"/>
    </row>
    <row r="1963" spans="3:8" s="127" customFormat="1" ht="12.75">
      <c r="C1963" s="391"/>
      <c r="D1963" s="391"/>
      <c r="E1963" s="391"/>
      <c r="F1963" s="391"/>
      <c r="G1963" s="391"/>
      <c r="H1963" s="391"/>
    </row>
    <row r="1964" spans="3:8" s="127" customFormat="1" ht="12.75">
      <c r="C1964" s="391"/>
      <c r="D1964" s="391"/>
      <c r="E1964" s="391"/>
      <c r="F1964" s="391"/>
      <c r="G1964" s="391"/>
      <c r="H1964" s="391"/>
    </row>
    <row r="1965" spans="3:8" s="127" customFormat="1" ht="12.75">
      <c r="C1965" s="391"/>
      <c r="D1965" s="391"/>
      <c r="E1965" s="391"/>
      <c r="F1965" s="391"/>
      <c r="G1965" s="391"/>
      <c r="H1965" s="391"/>
    </row>
    <row r="1966" spans="3:8" s="127" customFormat="1" ht="12.75">
      <c r="C1966" s="391"/>
      <c r="D1966" s="391"/>
      <c r="E1966" s="391"/>
      <c r="F1966" s="391"/>
      <c r="G1966" s="391"/>
      <c r="H1966" s="391"/>
    </row>
    <row r="1967" spans="3:8" s="127" customFormat="1" ht="12.75">
      <c r="C1967" s="391"/>
      <c r="D1967" s="391"/>
      <c r="E1967" s="391"/>
      <c r="F1967" s="391"/>
      <c r="G1967" s="391"/>
      <c r="H1967" s="391"/>
    </row>
    <row r="1968" spans="3:8" s="127" customFormat="1" ht="12.75">
      <c r="C1968" s="391"/>
      <c r="D1968" s="391"/>
      <c r="E1968" s="391"/>
      <c r="F1968" s="391"/>
      <c r="G1968" s="391"/>
      <c r="H1968" s="391"/>
    </row>
    <row r="1969" spans="3:8" s="127" customFormat="1" ht="12.75">
      <c r="C1969" s="391"/>
      <c r="D1969" s="391"/>
      <c r="E1969" s="391"/>
      <c r="F1969" s="391"/>
      <c r="G1969" s="391"/>
      <c r="H1969" s="391"/>
    </row>
    <row r="1970" spans="3:8" s="127" customFormat="1" ht="12.75">
      <c r="C1970" s="391"/>
      <c r="D1970" s="391"/>
      <c r="E1970" s="391"/>
      <c r="F1970" s="391"/>
      <c r="G1970" s="391"/>
      <c r="H1970" s="391"/>
    </row>
    <row r="1971" spans="3:8" s="127" customFormat="1" ht="12.75">
      <c r="C1971" s="391"/>
      <c r="D1971" s="391"/>
      <c r="E1971" s="391"/>
      <c r="F1971" s="391"/>
      <c r="G1971" s="391"/>
      <c r="H1971" s="391"/>
    </row>
    <row r="1972" spans="3:8" s="127" customFormat="1" ht="12.75">
      <c r="C1972" s="391"/>
      <c r="D1972" s="391"/>
      <c r="E1972" s="391"/>
      <c r="F1972" s="391"/>
      <c r="G1972" s="391"/>
      <c r="H1972" s="391"/>
    </row>
    <row r="1973" spans="3:8" s="127" customFormat="1" ht="12.75">
      <c r="C1973" s="391"/>
      <c r="D1973" s="391"/>
      <c r="E1973" s="391"/>
      <c r="F1973" s="391"/>
      <c r="G1973" s="391"/>
      <c r="H1973" s="391"/>
    </row>
    <row r="1974" spans="3:8" s="127" customFormat="1" ht="12.75">
      <c r="C1974" s="391"/>
      <c r="D1974" s="391"/>
      <c r="E1974" s="391"/>
      <c r="F1974" s="391"/>
      <c r="G1974" s="391"/>
      <c r="H1974" s="391"/>
    </row>
    <row r="1975" spans="3:8" s="127" customFormat="1" ht="12.75">
      <c r="C1975" s="391"/>
      <c r="D1975" s="391"/>
      <c r="E1975" s="391"/>
      <c r="F1975" s="391"/>
      <c r="G1975" s="391"/>
      <c r="H1975" s="391"/>
    </row>
    <row r="1976" spans="3:8" s="127" customFormat="1" ht="12.75">
      <c r="C1976" s="391"/>
      <c r="D1976" s="391"/>
      <c r="E1976" s="391"/>
      <c r="F1976" s="391"/>
      <c r="G1976" s="391"/>
      <c r="H1976" s="391"/>
    </row>
    <row r="1977" spans="3:8" s="127" customFormat="1" ht="12.75">
      <c r="C1977" s="391"/>
      <c r="D1977" s="391"/>
      <c r="E1977" s="391"/>
      <c r="F1977" s="391"/>
      <c r="G1977" s="391"/>
      <c r="H1977" s="391"/>
    </row>
    <row r="1978" spans="3:8" s="127" customFormat="1" ht="12.75">
      <c r="C1978" s="391"/>
      <c r="D1978" s="391"/>
      <c r="E1978" s="391"/>
      <c r="F1978" s="391"/>
      <c r="G1978" s="391"/>
      <c r="H1978" s="391"/>
    </row>
    <row r="1979" spans="3:8" s="127" customFormat="1" ht="12.75">
      <c r="C1979" s="391"/>
      <c r="D1979" s="391"/>
      <c r="E1979" s="391"/>
      <c r="F1979" s="391"/>
      <c r="G1979" s="391"/>
      <c r="H1979" s="391"/>
    </row>
    <row r="1980" spans="3:8" s="127" customFormat="1" ht="12.75">
      <c r="C1980" s="391"/>
      <c r="D1980" s="391"/>
      <c r="E1980" s="391"/>
      <c r="F1980" s="391"/>
      <c r="G1980" s="391"/>
      <c r="H1980" s="391"/>
    </row>
    <row r="1981" spans="3:8" s="127" customFormat="1" ht="12.75">
      <c r="C1981" s="391"/>
      <c r="D1981" s="391"/>
      <c r="E1981" s="391"/>
      <c r="F1981" s="391"/>
      <c r="G1981" s="391"/>
      <c r="H1981" s="391"/>
    </row>
    <row r="1982" spans="3:8" s="127" customFormat="1" ht="12.75">
      <c r="C1982" s="391"/>
      <c r="D1982" s="391"/>
      <c r="E1982" s="391"/>
      <c r="F1982" s="391"/>
      <c r="G1982" s="391"/>
      <c r="H1982" s="391"/>
    </row>
    <row r="1983" spans="3:8" s="127" customFormat="1" ht="12.75">
      <c r="C1983" s="391"/>
      <c r="D1983" s="391"/>
      <c r="E1983" s="391"/>
      <c r="F1983" s="391"/>
      <c r="G1983" s="391"/>
      <c r="H1983" s="391"/>
    </row>
    <row r="1984" spans="3:8" s="127" customFormat="1" ht="12.75">
      <c r="C1984" s="391"/>
      <c r="D1984" s="391"/>
      <c r="E1984" s="391"/>
      <c r="F1984" s="391"/>
      <c r="G1984" s="391"/>
      <c r="H1984" s="391"/>
    </row>
    <row r="1985" spans="3:8" s="127" customFormat="1" ht="12.75">
      <c r="C1985" s="391"/>
      <c r="D1985" s="391"/>
      <c r="E1985" s="391"/>
      <c r="F1985" s="391"/>
      <c r="G1985" s="391"/>
      <c r="H1985" s="391"/>
    </row>
    <row r="1986" spans="3:8" s="127" customFormat="1" ht="12.75">
      <c r="C1986" s="391"/>
      <c r="D1986" s="391"/>
      <c r="E1986" s="391"/>
      <c r="F1986" s="391"/>
      <c r="G1986" s="391"/>
      <c r="H1986" s="391"/>
    </row>
    <row r="1987" spans="3:8" s="127" customFormat="1" ht="12.75">
      <c r="C1987" s="391"/>
      <c r="D1987" s="391"/>
      <c r="E1987" s="391"/>
      <c r="F1987" s="391"/>
      <c r="G1987" s="391"/>
      <c r="H1987" s="391"/>
    </row>
    <row r="1988" spans="3:8" s="127" customFormat="1" ht="12.75">
      <c r="C1988" s="391"/>
      <c r="D1988" s="391"/>
      <c r="E1988" s="391"/>
      <c r="F1988" s="391"/>
      <c r="G1988" s="391"/>
      <c r="H1988" s="391"/>
    </row>
    <row r="1989" spans="3:8" s="127" customFormat="1" ht="12.75">
      <c r="C1989" s="391"/>
      <c r="D1989" s="391"/>
      <c r="E1989" s="391"/>
      <c r="F1989" s="391"/>
      <c r="G1989" s="391"/>
      <c r="H1989" s="391"/>
    </row>
    <row r="1990" spans="3:8" s="127" customFormat="1" ht="12.75">
      <c r="C1990" s="391"/>
      <c r="D1990" s="391"/>
      <c r="E1990" s="391"/>
      <c r="F1990" s="391"/>
      <c r="G1990" s="391"/>
      <c r="H1990" s="391"/>
    </row>
    <row r="1991" spans="3:8" s="127" customFormat="1" ht="12.75">
      <c r="C1991" s="391"/>
      <c r="D1991" s="391"/>
      <c r="E1991" s="391"/>
      <c r="F1991" s="391"/>
      <c r="G1991" s="391"/>
      <c r="H1991" s="391"/>
    </row>
    <row r="1992" spans="3:8" s="127" customFormat="1" ht="12.75">
      <c r="C1992" s="391"/>
      <c r="D1992" s="391"/>
      <c r="E1992" s="391"/>
      <c r="F1992" s="391"/>
      <c r="G1992" s="391"/>
      <c r="H1992" s="391"/>
    </row>
    <row r="1993" spans="3:8" s="127" customFormat="1" ht="12.75">
      <c r="C1993" s="391"/>
      <c r="D1993" s="391"/>
      <c r="E1993" s="391"/>
      <c r="F1993" s="391"/>
      <c r="G1993" s="391"/>
      <c r="H1993" s="391"/>
    </row>
    <row r="1994" spans="3:8" s="127" customFormat="1" ht="12.75">
      <c r="C1994" s="391"/>
      <c r="D1994" s="391"/>
      <c r="E1994" s="391"/>
      <c r="F1994" s="391"/>
      <c r="G1994" s="391"/>
      <c r="H1994" s="391"/>
    </row>
    <row r="1995" spans="3:8" s="127" customFormat="1" ht="12.75">
      <c r="C1995" s="391"/>
      <c r="D1995" s="391"/>
      <c r="E1995" s="391"/>
      <c r="F1995" s="391"/>
      <c r="G1995" s="391"/>
      <c r="H1995" s="391"/>
    </row>
    <row r="1996" spans="3:8" s="127" customFormat="1" ht="12.75">
      <c r="C1996" s="391"/>
      <c r="D1996" s="391"/>
      <c r="E1996" s="391"/>
      <c r="F1996" s="391"/>
      <c r="G1996" s="391"/>
      <c r="H1996" s="391"/>
    </row>
    <row r="1997" spans="3:8" s="127" customFormat="1" ht="12.75">
      <c r="C1997" s="391"/>
      <c r="D1997" s="391"/>
      <c r="E1997" s="391"/>
      <c r="F1997" s="391"/>
      <c r="G1997" s="391"/>
      <c r="H1997" s="391"/>
    </row>
    <row r="1998" spans="3:8" s="127" customFormat="1" ht="12.75">
      <c r="C1998" s="391"/>
      <c r="D1998" s="391"/>
      <c r="E1998" s="391"/>
      <c r="F1998" s="391"/>
      <c r="G1998" s="391"/>
      <c r="H1998" s="391"/>
    </row>
    <row r="1999" spans="3:8" s="127" customFormat="1" ht="12.75">
      <c r="C1999" s="391"/>
      <c r="D1999" s="391"/>
      <c r="E1999" s="391"/>
      <c r="F1999" s="391"/>
      <c r="G1999" s="391"/>
      <c r="H1999" s="391"/>
    </row>
    <row r="2000" spans="3:8" s="127" customFormat="1" ht="12.75">
      <c r="C2000" s="391"/>
      <c r="D2000" s="391"/>
      <c r="E2000" s="391"/>
      <c r="F2000" s="391"/>
      <c r="G2000" s="391"/>
      <c r="H2000" s="391"/>
    </row>
    <row r="2001" spans="3:8" s="127" customFormat="1" ht="12.75">
      <c r="C2001" s="391"/>
      <c r="D2001" s="391"/>
      <c r="E2001" s="391"/>
      <c r="F2001" s="391"/>
      <c r="G2001" s="391"/>
      <c r="H2001" s="391"/>
    </row>
    <row r="2002" spans="3:8" s="127" customFormat="1" ht="12.75">
      <c r="C2002" s="391"/>
      <c r="D2002" s="391"/>
      <c r="E2002" s="391"/>
      <c r="F2002" s="391"/>
      <c r="G2002" s="391"/>
      <c r="H2002" s="391"/>
    </row>
    <row r="2003" spans="3:8" s="127" customFormat="1" ht="12.75">
      <c r="C2003" s="391"/>
      <c r="D2003" s="391"/>
      <c r="E2003" s="391"/>
      <c r="F2003" s="391"/>
      <c r="G2003" s="391"/>
      <c r="H2003" s="391"/>
    </row>
    <row r="2004" spans="3:8" s="127" customFormat="1" ht="12.75">
      <c r="C2004" s="391"/>
      <c r="D2004" s="391"/>
      <c r="E2004" s="391"/>
      <c r="F2004" s="391"/>
      <c r="G2004" s="391"/>
      <c r="H2004" s="391"/>
    </row>
    <row r="2005" spans="3:8" s="127" customFormat="1" ht="12.75">
      <c r="C2005" s="391"/>
      <c r="D2005" s="391"/>
      <c r="E2005" s="391"/>
      <c r="F2005" s="391"/>
      <c r="G2005" s="391"/>
      <c r="H2005" s="391"/>
    </row>
    <row r="2006" spans="3:8" s="127" customFormat="1" ht="12.75">
      <c r="C2006" s="391"/>
      <c r="D2006" s="391"/>
      <c r="E2006" s="391"/>
      <c r="F2006" s="391"/>
      <c r="G2006" s="391"/>
      <c r="H2006" s="391"/>
    </row>
    <row r="2007" spans="3:8" s="127" customFormat="1" ht="12.75">
      <c r="C2007" s="391"/>
      <c r="D2007" s="391"/>
      <c r="E2007" s="391"/>
      <c r="F2007" s="391"/>
      <c r="G2007" s="391"/>
      <c r="H2007" s="391"/>
    </row>
    <row r="2008" spans="3:8" s="127" customFormat="1" ht="12.75">
      <c r="C2008" s="391"/>
      <c r="D2008" s="391"/>
      <c r="E2008" s="391"/>
      <c r="F2008" s="391"/>
      <c r="G2008" s="391"/>
      <c r="H2008" s="391"/>
    </row>
    <row r="2009" spans="3:8" s="127" customFormat="1" ht="12.75">
      <c r="C2009" s="391"/>
      <c r="D2009" s="391"/>
      <c r="E2009" s="391"/>
      <c r="F2009" s="391"/>
      <c r="G2009" s="391"/>
      <c r="H2009" s="391"/>
    </row>
    <row r="2010" spans="3:8" s="127" customFormat="1" ht="12.75">
      <c r="C2010" s="391"/>
      <c r="D2010" s="391"/>
      <c r="E2010" s="391"/>
      <c r="F2010" s="391"/>
      <c r="G2010" s="391"/>
      <c r="H2010" s="391"/>
    </row>
    <row r="2011" spans="3:8" s="127" customFormat="1" ht="12.75">
      <c r="C2011" s="391"/>
      <c r="D2011" s="391"/>
      <c r="E2011" s="391"/>
      <c r="F2011" s="391"/>
      <c r="G2011" s="391"/>
      <c r="H2011" s="391"/>
    </row>
    <row r="2012" spans="3:8" s="127" customFormat="1" ht="12.75">
      <c r="C2012" s="391"/>
      <c r="D2012" s="391"/>
      <c r="E2012" s="391"/>
      <c r="F2012" s="391"/>
      <c r="G2012" s="391"/>
      <c r="H2012" s="391"/>
    </row>
    <row r="2013" spans="3:8" s="127" customFormat="1" ht="12.75">
      <c r="C2013" s="391"/>
      <c r="D2013" s="391"/>
      <c r="E2013" s="391"/>
      <c r="F2013" s="391"/>
      <c r="G2013" s="391"/>
      <c r="H2013" s="391"/>
    </row>
    <row r="2014" spans="3:8" s="127" customFormat="1" ht="12.75">
      <c r="C2014" s="391"/>
      <c r="D2014" s="391"/>
      <c r="E2014" s="391"/>
      <c r="F2014" s="391"/>
      <c r="G2014" s="391"/>
      <c r="H2014" s="391"/>
    </row>
    <row r="2015" spans="3:8" s="127" customFormat="1" ht="12.75">
      <c r="C2015" s="391"/>
      <c r="D2015" s="391"/>
      <c r="E2015" s="391"/>
      <c r="F2015" s="391"/>
      <c r="G2015" s="391"/>
      <c r="H2015" s="391"/>
    </row>
    <row r="2016" spans="3:8" s="127" customFormat="1" ht="12.75">
      <c r="C2016" s="391"/>
      <c r="D2016" s="391"/>
      <c r="E2016" s="391"/>
      <c r="F2016" s="391"/>
      <c r="G2016" s="391"/>
      <c r="H2016" s="391"/>
    </row>
    <row r="2017" spans="3:8" s="127" customFormat="1" ht="12.75">
      <c r="C2017" s="391"/>
      <c r="D2017" s="391"/>
      <c r="E2017" s="391"/>
      <c r="F2017" s="391"/>
      <c r="G2017" s="391"/>
      <c r="H2017" s="391"/>
    </row>
    <row r="2018" spans="3:8" s="127" customFormat="1" ht="12.75">
      <c r="C2018" s="391"/>
      <c r="D2018" s="391"/>
      <c r="E2018" s="391"/>
      <c r="F2018" s="391"/>
      <c r="G2018" s="391"/>
      <c r="H2018" s="391"/>
    </row>
    <row r="2019" spans="3:8" s="127" customFormat="1" ht="12.75">
      <c r="C2019" s="391"/>
      <c r="D2019" s="391"/>
      <c r="E2019" s="391"/>
      <c r="F2019" s="391"/>
      <c r="G2019" s="391"/>
      <c r="H2019" s="391"/>
    </row>
    <row r="2020" spans="3:8" s="127" customFormat="1" ht="12.75">
      <c r="C2020" s="391"/>
      <c r="D2020" s="391"/>
      <c r="E2020" s="391"/>
      <c r="F2020" s="391"/>
      <c r="G2020" s="391"/>
      <c r="H2020" s="391"/>
    </row>
    <row r="2021" spans="3:8" s="127" customFormat="1" ht="12.75">
      <c r="C2021" s="391"/>
      <c r="D2021" s="391"/>
      <c r="E2021" s="391"/>
      <c r="F2021" s="391"/>
      <c r="G2021" s="391"/>
      <c r="H2021" s="391"/>
    </row>
    <row r="2022" spans="3:8" s="127" customFormat="1" ht="12.75">
      <c r="C2022" s="391"/>
      <c r="D2022" s="391"/>
      <c r="E2022" s="391"/>
      <c r="F2022" s="391"/>
      <c r="G2022" s="391"/>
      <c r="H2022" s="391"/>
    </row>
    <row r="2023" spans="3:8" s="127" customFormat="1" ht="12.75">
      <c r="C2023" s="391"/>
      <c r="D2023" s="391"/>
      <c r="E2023" s="391"/>
      <c r="F2023" s="391"/>
      <c r="G2023" s="391"/>
      <c r="H2023" s="391"/>
    </row>
    <row r="2024" spans="3:8" s="127" customFormat="1" ht="12.75">
      <c r="C2024" s="391"/>
      <c r="D2024" s="391"/>
      <c r="E2024" s="391"/>
      <c r="F2024" s="391"/>
      <c r="G2024" s="391"/>
      <c r="H2024" s="391"/>
    </row>
    <row r="2025" spans="3:8" s="127" customFormat="1" ht="12.75">
      <c r="C2025" s="391"/>
      <c r="D2025" s="391"/>
      <c r="E2025" s="391"/>
      <c r="F2025" s="391"/>
      <c r="G2025" s="391"/>
      <c r="H2025" s="391"/>
    </row>
    <row r="2026" spans="3:8" s="127" customFormat="1" ht="12.75">
      <c r="C2026" s="391"/>
      <c r="D2026" s="391"/>
      <c r="E2026" s="391"/>
      <c r="F2026" s="391"/>
      <c r="G2026" s="391"/>
      <c r="H2026" s="391"/>
    </row>
    <row r="2027" spans="3:8" s="127" customFormat="1" ht="12.75">
      <c r="C2027" s="391"/>
      <c r="D2027" s="391"/>
      <c r="E2027" s="391"/>
      <c r="F2027" s="391"/>
      <c r="G2027" s="391"/>
      <c r="H2027" s="391"/>
    </row>
    <row r="2028" spans="3:8" s="127" customFormat="1" ht="12.75">
      <c r="C2028" s="391"/>
      <c r="D2028" s="391"/>
      <c r="E2028" s="391"/>
      <c r="F2028" s="391"/>
      <c r="G2028" s="391"/>
      <c r="H2028" s="391"/>
    </row>
    <row r="2029" spans="3:8" s="127" customFormat="1" ht="12.75">
      <c r="C2029" s="391"/>
      <c r="D2029" s="391"/>
      <c r="E2029" s="391"/>
      <c r="F2029" s="391"/>
      <c r="G2029" s="391"/>
      <c r="H2029" s="391"/>
    </row>
    <row r="2030" spans="3:8" s="127" customFormat="1" ht="12.75">
      <c r="C2030" s="391"/>
      <c r="D2030" s="391"/>
      <c r="E2030" s="391"/>
      <c r="F2030" s="391"/>
      <c r="G2030" s="391"/>
      <c r="H2030" s="391"/>
    </row>
    <row r="2031" spans="3:8" s="127" customFormat="1" ht="12.75">
      <c r="C2031" s="391"/>
      <c r="D2031" s="391"/>
      <c r="E2031" s="391"/>
      <c r="F2031" s="391"/>
      <c r="G2031" s="391"/>
      <c r="H2031" s="391"/>
    </row>
    <row r="2032" spans="3:8" s="127" customFormat="1" ht="12.75">
      <c r="C2032" s="391"/>
      <c r="D2032" s="391"/>
      <c r="E2032" s="391"/>
      <c r="F2032" s="391"/>
      <c r="G2032" s="391"/>
      <c r="H2032" s="391"/>
    </row>
    <row r="2033" spans="3:8" s="127" customFormat="1" ht="12.75">
      <c r="C2033" s="391"/>
      <c r="D2033" s="391"/>
      <c r="E2033" s="391"/>
      <c r="F2033" s="391"/>
      <c r="G2033" s="391"/>
      <c r="H2033" s="391"/>
    </row>
    <row r="2034" spans="3:8" s="127" customFormat="1" ht="12.75">
      <c r="C2034" s="391"/>
      <c r="D2034" s="391"/>
      <c r="E2034" s="391"/>
      <c r="F2034" s="391"/>
      <c r="G2034" s="391"/>
      <c r="H2034" s="391"/>
    </row>
    <row r="2035" spans="3:8" s="127" customFormat="1" ht="12.75">
      <c r="C2035" s="391"/>
      <c r="D2035" s="391"/>
      <c r="E2035" s="391"/>
      <c r="F2035" s="391"/>
      <c r="G2035" s="391"/>
      <c r="H2035" s="391"/>
    </row>
    <row r="2036" spans="3:8" s="127" customFormat="1" ht="12.75">
      <c r="C2036" s="391"/>
      <c r="D2036" s="391"/>
      <c r="E2036" s="391"/>
      <c r="F2036" s="391"/>
      <c r="G2036" s="391"/>
      <c r="H2036" s="391"/>
    </row>
    <row r="2037" spans="3:8" s="127" customFormat="1" ht="12.75">
      <c r="C2037" s="391"/>
      <c r="D2037" s="391"/>
      <c r="E2037" s="391"/>
      <c r="F2037" s="391"/>
      <c r="G2037" s="391"/>
      <c r="H2037" s="391"/>
    </row>
    <row r="2038" spans="3:8" s="127" customFormat="1" ht="12.75">
      <c r="C2038" s="391"/>
      <c r="D2038" s="391"/>
      <c r="E2038" s="391"/>
      <c r="F2038" s="391"/>
      <c r="G2038" s="391"/>
      <c r="H2038" s="391"/>
    </row>
    <row r="2039" spans="3:8" s="127" customFormat="1" ht="12.75">
      <c r="C2039" s="391"/>
      <c r="D2039" s="391"/>
      <c r="E2039" s="391"/>
      <c r="F2039" s="391"/>
      <c r="G2039" s="391"/>
      <c r="H2039" s="391"/>
    </row>
    <row r="2040" spans="3:8" s="127" customFormat="1" ht="12.75">
      <c r="C2040" s="391"/>
      <c r="D2040" s="391"/>
      <c r="E2040" s="391"/>
      <c r="F2040" s="391"/>
      <c r="G2040" s="391"/>
      <c r="H2040" s="391"/>
    </row>
    <row r="2041" spans="3:8" s="127" customFormat="1" ht="12.75">
      <c r="C2041" s="391"/>
      <c r="D2041" s="391"/>
      <c r="E2041" s="391"/>
      <c r="F2041" s="391"/>
      <c r="G2041" s="391"/>
      <c r="H2041" s="391"/>
    </row>
    <row r="2042" spans="3:8" s="127" customFormat="1" ht="12.75">
      <c r="C2042" s="391"/>
      <c r="D2042" s="391"/>
      <c r="E2042" s="391"/>
      <c r="F2042" s="391"/>
      <c r="G2042" s="391"/>
      <c r="H2042" s="391"/>
    </row>
    <row r="2043" spans="3:8" s="127" customFormat="1" ht="12.75">
      <c r="C2043" s="391"/>
      <c r="D2043" s="391"/>
      <c r="E2043" s="391"/>
      <c r="F2043" s="391"/>
      <c r="G2043" s="391"/>
      <c r="H2043" s="391"/>
    </row>
    <row r="2044" spans="3:8" s="127" customFormat="1" ht="12.75">
      <c r="C2044" s="391"/>
      <c r="D2044" s="391"/>
      <c r="E2044" s="391"/>
      <c r="F2044" s="391"/>
      <c r="G2044" s="391"/>
      <c r="H2044" s="391"/>
    </row>
    <row r="2045" spans="3:8" s="127" customFormat="1" ht="12.75">
      <c r="C2045" s="391"/>
      <c r="D2045" s="391"/>
      <c r="E2045" s="391"/>
      <c r="F2045" s="391"/>
      <c r="G2045" s="391"/>
      <c r="H2045" s="391"/>
    </row>
    <row r="2046" spans="3:8" s="127" customFormat="1" ht="12.75">
      <c r="C2046" s="391"/>
      <c r="D2046" s="391"/>
      <c r="E2046" s="391"/>
      <c r="F2046" s="391"/>
      <c r="G2046" s="391"/>
      <c r="H2046" s="391"/>
    </row>
    <row r="2047" spans="3:8" s="127" customFormat="1" ht="12.75">
      <c r="C2047" s="391"/>
      <c r="D2047" s="391"/>
      <c r="E2047" s="391"/>
      <c r="F2047" s="391"/>
      <c r="G2047" s="391"/>
      <c r="H2047" s="391"/>
    </row>
    <row r="2048" spans="3:8" s="127" customFormat="1" ht="12.75">
      <c r="C2048" s="391"/>
      <c r="D2048" s="391"/>
      <c r="E2048" s="391"/>
      <c r="F2048" s="391"/>
      <c r="G2048" s="391"/>
      <c r="H2048" s="391"/>
    </row>
    <row r="2049" spans="3:8" s="127" customFormat="1" ht="12.75">
      <c r="C2049" s="391"/>
      <c r="D2049" s="391"/>
      <c r="E2049" s="391"/>
      <c r="F2049" s="391"/>
      <c r="G2049" s="391"/>
      <c r="H2049" s="391"/>
    </row>
    <row r="2050" spans="3:8" s="127" customFormat="1" ht="12.75">
      <c r="C2050" s="391"/>
      <c r="D2050" s="391"/>
      <c r="E2050" s="391"/>
      <c r="F2050" s="391"/>
      <c r="G2050" s="391"/>
      <c r="H2050" s="391"/>
    </row>
    <row r="2051" spans="3:8" s="127" customFormat="1" ht="12.75">
      <c r="C2051" s="391"/>
      <c r="D2051" s="391"/>
      <c r="E2051" s="391"/>
      <c r="F2051" s="391"/>
      <c r="G2051" s="391"/>
      <c r="H2051" s="391"/>
    </row>
    <row r="2052" spans="3:8" s="127" customFormat="1" ht="12.75">
      <c r="C2052" s="391"/>
      <c r="D2052" s="391"/>
      <c r="E2052" s="391"/>
      <c r="F2052" s="391"/>
      <c r="G2052" s="391"/>
      <c r="H2052" s="391"/>
    </row>
    <row r="2053" spans="3:8" s="127" customFormat="1" ht="12.75">
      <c r="C2053" s="391"/>
      <c r="D2053" s="391"/>
      <c r="E2053" s="391"/>
      <c r="F2053" s="391"/>
      <c r="G2053" s="391"/>
      <c r="H2053" s="391"/>
    </row>
    <row r="2054" spans="3:8" s="127" customFormat="1" ht="12.75">
      <c r="C2054" s="391"/>
      <c r="D2054" s="391"/>
      <c r="E2054" s="391"/>
      <c r="F2054" s="391"/>
      <c r="G2054" s="391"/>
      <c r="H2054" s="391"/>
    </row>
    <row r="2055" spans="3:8" s="127" customFormat="1" ht="12.75">
      <c r="C2055" s="391"/>
      <c r="D2055" s="391"/>
      <c r="E2055" s="391"/>
      <c r="F2055" s="391"/>
      <c r="G2055" s="391"/>
      <c r="H2055" s="391"/>
    </row>
    <row r="2056" spans="3:8" s="127" customFormat="1" ht="12.75">
      <c r="C2056" s="391"/>
      <c r="D2056" s="391"/>
      <c r="E2056" s="391"/>
      <c r="F2056" s="391"/>
      <c r="G2056" s="391"/>
      <c r="H2056" s="391"/>
    </row>
    <row r="2057" spans="3:8" s="127" customFormat="1" ht="12.75">
      <c r="C2057" s="391"/>
      <c r="D2057" s="391"/>
      <c r="E2057" s="391"/>
      <c r="F2057" s="391"/>
      <c r="G2057" s="391"/>
      <c r="H2057" s="391"/>
    </row>
    <row r="2058" spans="3:8" s="127" customFormat="1" ht="12.75">
      <c r="C2058" s="391"/>
      <c r="D2058" s="391"/>
      <c r="E2058" s="391"/>
      <c r="F2058" s="391"/>
      <c r="G2058" s="391"/>
      <c r="H2058" s="391"/>
    </row>
    <row r="2059" spans="3:8" s="127" customFormat="1" ht="12.75">
      <c r="C2059" s="391"/>
      <c r="D2059" s="391"/>
      <c r="E2059" s="391"/>
      <c r="F2059" s="391"/>
      <c r="G2059" s="391"/>
      <c r="H2059" s="391"/>
    </row>
    <row r="2060" spans="3:8" s="127" customFormat="1" ht="12.75">
      <c r="C2060" s="391"/>
      <c r="D2060" s="391"/>
      <c r="E2060" s="391"/>
      <c r="F2060" s="391"/>
      <c r="G2060" s="391"/>
      <c r="H2060" s="391"/>
    </row>
    <row r="2061" spans="3:8" s="127" customFormat="1" ht="12.75">
      <c r="C2061" s="391"/>
      <c r="D2061" s="391"/>
      <c r="E2061" s="391"/>
      <c r="F2061" s="391"/>
      <c r="G2061" s="391"/>
      <c r="H2061" s="391"/>
    </row>
    <row r="2062" spans="3:8" s="127" customFormat="1" ht="12.75">
      <c r="C2062" s="391"/>
      <c r="D2062" s="391"/>
      <c r="E2062" s="391"/>
      <c r="F2062" s="391"/>
      <c r="G2062" s="391"/>
      <c r="H2062" s="391"/>
    </row>
    <row r="2063" spans="3:8" s="127" customFormat="1" ht="12.75">
      <c r="C2063" s="391"/>
      <c r="D2063" s="391"/>
      <c r="E2063" s="391"/>
      <c r="F2063" s="391"/>
      <c r="G2063" s="391"/>
      <c r="H2063" s="391"/>
    </row>
    <row r="2064" spans="3:8" s="127" customFormat="1" ht="12.75">
      <c r="C2064" s="391"/>
      <c r="D2064" s="391"/>
      <c r="E2064" s="391"/>
      <c r="F2064" s="391"/>
      <c r="G2064" s="391"/>
      <c r="H2064" s="391"/>
    </row>
    <row r="2065" spans="3:8" s="127" customFormat="1" ht="12.75">
      <c r="C2065" s="391"/>
      <c r="D2065" s="391"/>
      <c r="E2065" s="391"/>
      <c r="F2065" s="391"/>
      <c r="G2065" s="391"/>
      <c r="H2065" s="391"/>
    </row>
    <row r="2066" spans="3:8" s="127" customFormat="1" ht="12.75">
      <c r="C2066" s="391"/>
      <c r="D2066" s="391"/>
      <c r="E2066" s="391"/>
      <c r="F2066" s="391"/>
      <c r="G2066" s="391"/>
      <c r="H2066" s="391"/>
    </row>
    <row r="2067" spans="3:8" s="127" customFormat="1" ht="12.75">
      <c r="C2067" s="391"/>
      <c r="D2067" s="391"/>
      <c r="E2067" s="391"/>
      <c r="F2067" s="391"/>
      <c r="G2067" s="391"/>
      <c r="H2067" s="391"/>
    </row>
    <row r="2068" spans="3:8" s="127" customFormat="1" ht="12.75">
      <c r="C2068" s="391"/>
      <c r="D2068" s="391"/>
      <c r="E2068" s="391"/>
      <c r="F2068" s="391"/>
      <c r="G2068" s="391"/>
      <c r="H2068" s="391"/>
    </row>
    <row r="2069" spans="3:8" s="127" customFormat="1" ht="12.75">
      <c r="C2069" s="391"/>
      <c r="D2069" s="391"/>
      <c r="E2069" s="391"/>
      <c r="F2069" s="391"/>
      <c r="G2069" s="391"/>
      <c r="H2069" s="391"/>
    </row>
    <row r="2070" spans="3:8" s="127" customFormat="1" ht="12.75">
      <c r="C2070" s="391"/>
      <c r="D2070" s="391"/>
      <c r="E2070" s="391"/>
      <c r="F2070" s="391"/>
      <c r="G2070" s="391"/>
      <c r="H2070" s="391"/>
    </row>
    <row r="2071" spans="3:8" s="127" customFormat="1" ht="12.75">
      <c r="C2071" s="391"/>
      <c r="D2071" s="391"/>
      <c r="E2071" s="391"/>
      <c r="F2071" s="391"/>
      <c r="G2071" s="391"/>
      <c r="H2071" s="391"/>
    </row>
    <row r="2072" spans="3:8" s="127" customFormat="1" ht="12.75">
      <c r="C2072" s="391"/>
      <c r="D2072" s="391"/>
      <c r="E2072" s="391"/>
      <c r="F2072" s="391"/>
      <c r="G2072" s="391"/>
      <c r="H2072" s="391"/>
    </row>
    <row r="2073" spans="3:8" s="127" customFormat="1" ht="12.75">
      <c r="C2073" s="391"/>
      <c r="D2073" s="391"/>
      <c r="E2073" s="391"/>
      <c r="F2073" s="391"/>
      <c r="G2073" s="391"/>
      <c r="H2073" s="391"/>
    </row>
    <row r="2074" spans="3:8" s="127" customFormat="1" ht="12.75">
      <c r="C2074" s="391"/>
      <c r="D2074" s="391"/>
      <c r="E2074" s="391"/>
      <c r="F2074" s="391"/>
      <c r="G2074" s="391"/>
      <c r="H2074" s="391"/>
    </row>
    <row r="2075" spans="3:8" s="127" customFormat="1" ht="12.75">
      <c r="C2075" s="391"/>
      <c r="D2075" s="391"/>
      <c r="E2075" s="391"/>
      <c r="F2075" s="391"/>
      <c r="G2075" s="391"/>
      <c r="H2075" s="391"/>
    </row>
    <row r="2076" spans="3:8" s="127" customFormat="1" ht="12.75">
      <c r="C2076" s="391"/>
      <c r="D2076" s="391"/>
      <c r="E2076" s="391"/>
      <c r="F2076" s="391"/>
      <c r="G2076" s="391"/>
      <c r="H2076" s="391"/>
    </row>
    <row r="2077" spans="3:8" s="127" customFormat="1" ht="12.75">
      <c r="C2077" s="391"/>
      <c r="D2077" s="391"/>
      <c r="E2077" s="391"/>
      <c r="F2077" s="391"/>
      <c r="G2077" s="391"/>
      <c r="H2077" s="391"/>
    </row>
    <row r="2078" spans="3:8" s="127" customFormat="1" ht="12.75">
      <c r="C2078" s="391"/>
      <c r="D2078" s="391"/>
      <c r="E2078" s="391"/>
      <c r="F2078" s="391"/>
      <c r="G2078" s="391"/>
      <c r="H2078" s="391"/>
    </row>
    <row r="2079" spans="3:8" s="127" customFormat="1" ht="12.75">
      <c r="C2079" s="391"/>
      <c r="D2079" s="391"/>
      <c r="E2079" s="391"/>
      <c r="F2079" s="391"/>
      <c r="G2079" s="391"/>
      <c r="H2079" s="391"/>
    </row>
    <row r="2080" spans="3:8" s="127" customFormat="1" ht="12.75">
      <c r="C2080" s="391"/>
      <c r="D2080" s="391"/>
      <c r="E2080" s="391"/>
      <c r="F2080" s="391"/>
      <c r="G2080" s="391"/>
      <c r="H2080" s="391"/>
    </row>
    <row r="2081" spans="3:8" s="127" customFormat="1" ht="12.75">
      <c r="C2081" s="391"/>
      <c r="D2081" s="391"/>
      <c r="E2081" s="391"/>
      <c r="F2081" s="391"/>
      <c r="G2081" s="391"/>
      <c r="H2081" s="391"/>
    </row>
    <row r="2082" spans="3:8" s="127" customFormat="1" ht="12.75">
      <c r="C2082" s="391"/>
      <c r="D2082" s="391"/>
      <c r="E2082" s="391"/>
      <c r="F2082" s="391"/>
      <c r="G2082" s="391"/>
      <c r="H2082" s="391"/>
    </row>
    <row r="2083" spans="3:8" s="127" customFormat="1" ht="12.75">
      <c r="C2083" s="391"/>
      <c r="D2083" s="391"/>
      <c r="E2083" s="391"/>
      <c r="F2083" s="391"/>
      <c r="G2083" s="391"/>
      <c r="H2083" s="391"/>
    </row>
    <row r="2084" spans="3:8" s="127" customFormat="1" ht="12.75">
      <c r="C2084" s="391"/>
      <c r="D2084" s="391"/>
      <c r="E2084" s="391"/>
      <c r="F2084" s="391"/>
      <c r="G2084" s="391"/>
      <c r="H2084" s="391"/>
    </row>
    <row r="2085" spans="3:8" s="127" customFormat="1" ht="12.75">
      <c r="C2085" s="391"/>
      <c r="D2085" s="391"/>
      <c r="E2085" s="391"/>
      <c r="F2085" s="391"/>
      <c r="G2085" s="391"/>
      <c r="H2085" s="391"/>
    </row>
    <row r="2086" spans="3:8" s="127" customFormat="1" ht="12.75">
      <c r="C2086" s="391"/>
      <c r="D2086" s="391"/>
      <c r="E2086" s="391"/>
      <c r="F2086" s="391"/>
      <c r="G2086" s="391"/>
      <c r="H2086" s="391"/>
    </row>
    <row r="2087" spans="3:8" s="127" customFormat="1" ht="12.75">
      <c r="C2087" s="391"/>
      <c r="D2087" s="391"/>
      <c r="E2087" s="391"/>
      <c r="F2087" s="391"/>
      <c r="G2087" s="391"/>
      <c r="H2087" s="391"/>
    </row>
    <row r="2088" spans="3:8" s="127" customFormat="1" ht="12.75">
      <c r="C2088" s="391"/>
      <c r="D2088" s="391"/>
      <c r="E2088" s="391"/>
      <c r="F2088" s="391"/>
      <c r="G2088" s="391"/>
      <c r="H2088" s="391"/>
    </row>
    <row r="2089" spans="3:8" s="127" customFormat="1" ht="12.75">
      <c r="C2089" s="391"/>
      <c r="D2089" s="391"/>
      <c r="E2089" s="391"/>
      <c r="F2089" s="391"/>
      <c r="G2089" s="391"/>
      <c r="H2089" s="391"/>
    </row>
    <row r="2090" spans="3:8" s="127" customFormat="1" ht="12.75">
      <c r="C2090" s="391"/>
      <c r="D2090" s="391"/>
      <c r="E2090" s="391"/>
      <c r="F2090" s="391"/>
      <c r="G2090" s="391"/>
      <c r="H2090" s="391"/>
    </row>
    <row r="2091" spans="3:8" s="127" customFormat="1" ht="12.75">
      <c r="C2091" s="391"/>
      <c r="D2091" s="391"/>
      <c r="E2091" s="391"/>
      <c r="F2091" s="391"/>
      <c r="G2091" s="391"/>
      <c r="H2091" s="391"/>
    </row>
    <row r="2092" spans="3:8" s="127" customFormat="1" ht="12.75">
      <c r="C2092" s="391"/>
      <c r="D2092" s="391"/>
      <c r="E2092" s="391"/>
      <c r="F2092" s="391"/>
      <c r="G2092" s="391"/>
      <c r="H2092" s="391"/>
    </row>
    <row r="2093" spans="3:8" s="127" customFormat="1" ht="12.75">
      <c r="C2093" s="391"/>
      <c r="D2093" s="391"/>
      <c r="E2093" s="391"/>
      <c r="F2093" s="391"/>
      <c r="G2093" s="391"/>
      <c r="H2093" s="391"/>
    </row>
    <row r="2094" spans="3:8" s="127" customFormat="1" ht="12.75">
      <c r="C2094" s="391"/>
      <c r="D2094" s="391"/>
      <c r="E2094" s="391"/>
      <c r="F2094" s="391"/>
      <c r="G2094" s="391"/>
      <c r="H2094" s="391"/>
    </row>
    <row r="2095" spans="3:8" s="127" customFormat="1" ht="12.75">
      <c r="C2095" s="391"/>
      <c r="D2095" s="391"/>
      <c r="E2095" s="391"/>
      <c r="F2095" s="391"/>
      <c r="G2095" s="391"/>
      <c r="H2095" s="391"/>
    </row>
    <row r="2096" spans="3:8" s="127" customFormat="1" ht="12.75">
      <c r="C2096" s="391"/>
      <c r="D2096" s="391"/>
      <c r="E2096" s="391"/>
      <c r="F2096" s="391"/>
      <c r="G2096" s="391"/>
      <c r="H2096" s="391"/>
    </row>
    <row r="2097" spans="3:8" s="127" customFormat="1" ht="12.75">
      <c r="C2097" s="391"/>
      <c r="D2097" s="391"/>
      <c r="E2097" s="391"/>
      <c r="F2097" s="391"/>
      <c r="G2097" s="391"/>
      <c r="H2097" s="391"/>
    </row>
    <row r="2098" spans="3:8" s="127" customFormat="1" ht="12.75">
      <c r="C2098" s="391"/>
      <c r="D2098" s="391"/>
      <c r="E2098" s="391"/>
      <c r="F2098" s="391"/>
      <c r="G2098" s="391"/>
      <c r="H2098" s="391"/>
    </row>
    <row r="2099" spans="3:8" s="127" customFormat="1" ht="12.75">
      <c r="C2099" s="391"/>
      <c r="D2099" s="391"/>
      <c r="E2099" s="391"/>
      <c r="F2099" s="391"/>
      <c r="G2099" s="391"/>
      <c r="H2099" s="391"/>
    </row>
    <row r="2100" spans="3:8" s="127" customFormat="1" ht="12.75">
      <c r="C2100" s="391"/>
      <c r="D2100" s="391"/>
      <c r="E2100" s="391"/>
      <c r="F2100" s="391"/>
      <c r="G2100" s="391"/>
      <c r="H2100" s="391"/>
    </row>
    <row r="2101" spans="3:8" s="127" customFormat="1" ht="12.75">
      <c r="C2101" s="391"/>
      <c r="D2101" s="391"/>
      <c r="E2101" s="391"/>
      <c r="F2101" s="391"/>
      <c r="G2101" s="391"/>
      <c r="H2101" s="391"/>
    </row>
    <row r="2102" spans="3:8" s="127" customFormat="1" ht="12.75">
      <c r="C2102" s="391"/>
      <c r="D2102" s="391"/>
      <c r="E2102" s="391"/>
      <c r="F2102" s="391"/>
      <c r="G2102" s="391"/>
      <c r="H2102" s="391"/>
    </row>
    <row r="2103" spans="3:8" s="127" customFormat="1" ht="12.75">
      <c r="C2103" s="391"/>
      <c r="D2103" s="391"/>
      <c r="E2103" s="391"/>
      <c r="F2103" s="391"/>
      <c r="G2103" s="391"/>
      <c r="H2103" s="391"/>
    </row>
    <row r="2104" spans="3:8" s="127" customFormat="1" ht="12.75">
      <c r="C2104" s="391"/>
      <c r="D2104" s="391"/>
      <c r="E2104" s="391"/>
      <c r="F2104" s="391"/>
      <c r="G2104" s="391"/>
      <c r="H2104" s="391"/>
    </row>
    <row r="2105" spans="3:8" s="127" customFormat="1" ht="12.75">
      <c r="C2105" s="391"/>
      <c r="D2105" s="391"/>
      <c r="E2105" s="391"/>
      <c r="F2105" s="391"/>
      <c r="G2105" s="391"/>
      <c r="H2105" s="391"/>
    </row>
    <row r="2106" spans="3:8" s="127" customFormat="1" ht="12.75">
      <c r="C2106" s="391"/>
      <c r="D2106" s="391"/>
      <c r="E2106" s="391"/>
      <c r="F2106" s="391"/>
      <c r="G2106" s="391"/>
      <c r="H2106" s="391"/>
    </row>
    <row r="2107" spans="3:8" s="127" customFormat="1" ht="12.75">
      <c r="C2107" s="391"/>
      <c r="D2107" s="391"/>
      <c r="E2107" s="391"/>
      <c r="F2107" s="391"/>
      <c r="G2107" s="391"/>
      <c r="H2107" s="391"/>
    </row>
    <row r="2108" spans="3:8" s="127" customFormat="1" ht="12.75">
      <c r="C2108" s="391"/>
      <c r="D2108" s="391"/>
      <c r="E2108" s="391"/>
      <c r="F2108" s="391"/>
      <c r="G2108" s="391"/>
      <c r="H2108" s="391"/>
    </row>
    <row r="2109" spans="3:8" s="127" customFormat="1" ht="12.75">
      <c r="C2109" s="391"/>
      <c r="D2109" s="391"/>
      <c r="E2109" s="391"/>
      <c r="F2109" s="391"/>
      <c r="G2109" s="391"/>
      <c r="H2109" s="391"/>
    </row>
    <row r="2110" spans="3:8" s="127" customFormat="1" ht="12.75">
      <c r="C2110" s="391"/>
      <c r="D2110" s="391"/>
      <c r="E2110" s="391"/>
      <c r="F2110" s="391"/>
      <c r="G2110" s="391"/>
      <c r="H2110" s="391"/>
    </row>
    <row r="2111" spans="3:8" s="127" customFormat="1" ht="12.75">
      <c r="C2111" s="391"/>
      <c r="D2111" s="391"/>
      <c r="E2111" s="391"/>
      <c r="F2111" s="391"/>
      <c r="G2111" s="391"/>
      <c r="H2111" s="391"/>
    </row>
    <row r="2112" spans="3:8" s="127" customFormat="1" ht="12.75">
      <c r="C2112" s="391"/>
      <c r="D2112" s="391"/>
      <c r="E2112" s="391"/>
      <c r="F2112" s="391"/>
      <c r="G2112" s="391"/>
      <c r="H2112" s="391"/>
    </row>
    <row r="2113" spans="3:8" s="127" customFormat="1" ht="12.75">
      <c r="C2113" s="391"/>
      <c r="D2113" s="391"/>
      <c r="E2113" s="391"/>
      <c r="F2113" s="391"/>
      <c r="G2113" s="391"/>
      <c r="H2113" s="391"/>
    </row>
    <row r="2114" spans="3:8" s="127" customFormat="1" ht="12.75">
      <c r="C2114" s="391"/>
      <c r="D2114" s="391"/>
      <c r="E2114" s="391"/>
      <c r="F2114" s="391"/>
      <c r="G2114" s="391"/>
      <c r="H2114" s="391"/>
    </row>
    <row r="2115" spans="3:8" s="127" customFormat="1" ht="12.75">
      <c r="C2115" s="391"/>
      <c r="D2115" s="391"/>
      <c r="E2115" s="391"/>
      <c r="F2115" s="391"/>
      <c r="G2115" s="391"/>
      <c r="H2115" s="391"/>
    </row>
    <row r="2116" spans="3:8" s="127" customFormat="1" ht="12.75">
      <c r="C2116" s="391"/>
      <c r="D2116" s="391"/>
      <c r="E2116" s="391"/>
      <c r="F2116" s="391"/>
      <c r="G2116" s="391"/>
      <c r="H2116" s="391"/>
    </row>
    <row r="2117" spans="3:8" s="127" customFormat="1" ht="12.75">
      <c r="C2117" s="391"/>
      <c r="D2117" s="391"/>
      <c r="E2117" s="391"/>
      <c r="F2117" s="391"/>
      <c r="G2117" s="391"/>
      <c r="H2117" s="391"/>
    </row>
    <row r="2118" spans="3:8" s="127" customFormat="1" ht="12.75">
      <c r="C2118" s="391"/>
      <c r="D2118" s="391"/>
      <c r="E2118" s="391"/>
      <c r="F2118" s="391"/>
      <c r="G2118" s="391"/>
      <c r="H2118" s="391"/>
    </row>
    <row r="2119" spans="3:8" s="127" customFormat="1" ht="12.75">
      <c r="C2119" s="391"/>
      <c r="D2119" s="391"/>
      <c r="E2119" s="391"/>
      <c r="F2119" s="391"/>
      <c r="G2119" s="391"/>
      <c r="H2119" s="391"/>
    </row>
    <row r="2120" spans="3:8" s="127" customFormat="1" ht="12.75">
      <c r="C2120" s="391"/>
      <c r="D2120" s="391"/>
      <c r="E2120" s="391"/>
      <c r="F2120" s="391"/>
      <c r="G2120" s="391"/>
      <c r="H2120" s="391"/>
    </row>
    <row r="2121" spans="3:8" s="127" customFormat="1" ht="12.75">
      <c r="C2121" s="391"/>
      <c r="D2121" s="391"/>
      <c r="E2121" s="391"/>
      <c r="F2121" s="391"/>
      <c r="G2121" s="391"/>
      <c r="H2121" s="391"/>
    </row>
    <row r="2122" spans="3:8" s="127" customFormat="1" ht="12.75">
      <c r="C2122" s="391"/>
      <c r="D2122" s="391"/>
      <c r="E2122" s="391"/>
      <c r="F2122" s="391"/>
      <c r="G2122" s="391"/>
      <c r="H2122" s="391"/>
    </row>
    <row r="2123" spans="3:8" s="127" customFormat="1" ht="12.75">
      <c r="C2123" s="391"/>
      <c r="D2123" s="391"/>
      <c r="E2123" s="391"/>
      <c r="F2123" s="391"/>
      <c r="G2123" s="391"/>
      <c r="H2123" s="391"/>
    </row>
    <row r="2124" spans="3:8" s="127" customFormat="1" ht="12.75">
      <c r="C2124" s="391"/>
      <c r="D2124" s="391"/>
      <c r="E2124" s="391"/>
      <c r="F2124" s="391"/>
      <c r="G2124" s="391"/>
      <c r="H2124" s="391"/>
    </row>
    <row r="2125" spans="3:8" s="127" customFormat="1" ht="12.75">
      <c r="C2125" s="391"/>
      <c r="D2125" s="391"/>
      <c r="E2125" s="391"/>
      <c r="F2125" s="391"/>
      <c r="G2125" s="391"/>
      <c r="H2125" s="391"/>
    </row>
    <row r="2126" spans="3:8" s="127" customFormat="1" ht="12.75">
      <c r="C2126" s="391"/>
      <c r="D2126" s="391"/>
      <c r="E2126" s="391"/>
      <c r="F2126" s="391"/>
      <c r="G2126" s="391"/>
      <c r="H2126" s="391"/>
    </row>
    <row r="2127" spans="3:8" s="127" customFormat="1" ht="12.75">
      <c r="C2127" s="391"/>
      <c r="D2127" s="391"/>
      <c r="E2127" s="391"/>
      <c r="F2127" s="391"/>
      <c r="G2127" s="391"/>
      <c r="H2127" s="391"/>
    </row>
    <row r="2128" spans="3:8" s="127" customFormat="1" ht="12.75">
      <c r="C2128" s="391"/>
      <c r="D2128" s="391"/>
      <c r="E2128" s="391"/>
      <c r="F2128" s="391"/>
      <c r="G2128" s="391"/>
      <c r="H2128" s="391"/>
    </row>
    <row r="2129" spans="3:8" s="127" customFormat="1" ht="12.75">
      <c r="C2129" s="391"/>
      <c r="D2129" s="391"/>
      <c r="E2129" s="391"/>
      <c r="F2129" s="391"/>
      <c r="G2129" s="391"/>
      <c r="H2129" s="391"/>
    </row>
    <row r="2130" spans="3:8" s="127" customFormat="1" ht="12.75">
      <c r="C2130" s="391"/>
      <c r="D2130" s="391"/>
      <c r="E2130" s="391"/>
      <c r="F2130" s="391"/>
      <c r="G2130" s="391"/>
      <c r="H2130" s="391"/>
    </row>
    <row r="2131" spans="3:8" s="127" customFormat="1" ht="12.75">
      <c r="C2131" s="391"/>
      <c r="D2131" s="391"/>
      <c r="E2131" s="391"/>
      <c r="F2131" s="391"/>
      <c r="G2131" s="391"/>
      <c r="H2131" s="391"/>
    </row>
    <row r="2132" spans="3:8" s="127" customFormat="1" ht="12.75">
      <c r="C2132" s="391"/>
      <c r="D2132" s="391"/>
      <c r="E2132" s="391"/>
      <c r="F2132" s="391"/>
      <c r="G2132" s="391"/>
      <c r="H2132" s="391"/>
    </row>
    <row r="2133" spans="3:8" s="127" customFormat="1" ht="12.75">
      <c r="C2133" s="391"/>
      <c r="D2133" s="391"/>
      <c r="E2133" s="391"/>
      <c r="F2133" s="391"/>
      <c r="G2133" s="391"/>
      <c r="H2133" s="391"/>
    </row>
    <row r="2134" spans="3:8" s="127" customFormat="1" ht="12.75">
      <c r="C2134" s="391"/>
      <c r="D2134" s="391"/>
      <c r="E2134" s="391"/>
      <c r="F2134" s="391"/>
      <c r="G2134" s="391"/>
      <c r="H2134" s="391"/>
    </row>
    <row r="2135" spans="3:8" s="127" customFormat="1" ht="12.75">
      <c r="C2135" s="391"/>
      <c r="D2135" s="391"/>
      <c r="E2135" s="391"/>
      <c r="F2135" s="391"/>
      <c r="G2135" s="391"/>
      <c r="H2135" s="391"/>
    </row>
    <row r="2136" spans="3:8" s="127" customFormat="1" ht="12.75">
      <c r="C2136" s="391"/>
      <c r="D2136" s="391"/>
      <c r="E2136" s="391"/>
      <c r="F2136" s="391"/>
      <c r="G2136" s="391"/>
      <c r="H2136" s="391"/>
    </row>
    <row r="2137" spans="3:8" s="127" customFormat="1" ht="12.75">
      <c r="C2137" s="391"/>
      <c r="D2137" s="391"/>
      <c r="E2137" s="391"/>
      <c r="F2137" s="391"/>
      <c r="G2137" s="391"/>
      <c r="H2137" s="391"/>
    </row>
    <row r="2138" spans="3:8" s="127" customFormat="1" ht="12.75">
      <c r="C2138" s="391"/>
      <c r="D2138" s="391"/>
      <c r="E2138" s="391"/>
      <c r="F2138" s="391"/>
      <c r="G2138" s="391"/>
      <c r="H2138" s="391"/>
    </row>
    <row r="2139" spans="3:8" s="127" customFormat="1" ht="12.75">
      <c r="C2139" s="391"/>
      <c r="D2139" s="391"/>
      <c r="E2139" s="391"/>
      <c r="F2139" s="391"/>
      <c r="G2139" s="391"/>
      <c r="H2139" s="391"/>
    </row>
    <row r="2140" spans="3:8" s="127" customFormat="1" ht="12.75">
      <c r="C2140" s="391"/>
      <c r="D2140" s="391"/>
      <c r="E2140" s="391"/>
      <c r="F2140" s="391"/>
      <c r="G2140" s="391"/>
      <c r="H2140" s="391"/>
    </row>
    <row r="2141" spans="3:8" s="127" customFormat="1" ht="12.75">
      <c r="C2141" s="391"/>
      <c r="D2141" s="391"/>
      <c r="E2141" s="391"/>
      <c r="F2141" s="391"/>
      <c r="G2141" s="391"/>
      <c r="H2141" s="391"/>
    </row>
    <row r="2142" spans="3:8" s="127" customFormat="1" ht="12.75">
      <c r="C2142" s="391"/>
      <c r="D2142" s="391"/>
      <c r="E2142" s="391"/>
      <c r="F2142" s="391"/>
      <c r="G2142" s="391"/>
      <c r="H2142" s="391"/>
    </row>
    <row r="2143" spans="3:8" s="127" customFormat="1" ht="12.75">
      <c r="C2143" s="391"/>
      <c r="D2143" s="391"/>
      <c r="E2143" s="391"/>
      <c r="F2143" s="391"/>
      <c r="G2143" s="391"/>
      <c r="H2143" s="391"/>
    </row>
    <row r="2144" spans="3:8" s="127" customFormat="1" ht="12.75">
      <c r="C2144" s="391"/>
      <c r="D2144" s="391"/>
      <c r="E2144" s="391"/>
      <c r="F2144" s="391"/>
      <c r="G2144" s="391"/>
      <c r="H2144" s="391"/>
    </row>
    <row r="2145" spans="3:8" s="127" customFormat="1" ht="12.75">
      <c r="C2145" s="391"/>
      <c r="D2145" s="391"/>
      <c r="E2145" s="391"/>
      <c r="F2145" s="391"/>
      <c r="G2145" s="391"/>
      <c r="H2145" s="391"/>
    </row>
    <row r="2146" spans="3:8" s="127" customFormat="1" ht="12.75">
      <c r="C2146" s="391"/>
      <c r="D2146" s="391"/>
      <c r="E2146" s="391"/>
      <c r="F2146" s="391"/>
      <c r="G2146" s="391"/>
      <c r="H2146" s="391"/>
    </row>
    <row r="2147" spans="3:8" s="127" customFormat="1" ht="12.75">
      <c r="C2147" s="391"/>
      <c r="D2147" s="391"/>
      <c r="E2147" s="391"/>
      <c r="F2147" s="391"/>
      <c r="G2147" s="391"/>
      <c r="H2147" s="391"/>
    </row>
    <row r="2148" spans="3:8" s="127" customFormat="1" ht="12.75">
      <c r="C2148" s="391"/>
      <c r="D2148" s="391"/>
      <c r="E2148" s="391"/>
      <c r="F2148" s="391"/>
      <c r="G2148" s="391"/>
      <c r="H2148" s="391"/>
    </row>
    <row r="2149" spans="3:8" s="127" customFormat="1" ht="12.75">
      <c r="C2149" s="391"/>
      <c r="D2149" s="391"/>
      <c r="E2149" s="391"/>
      <c r="F2149" s="391"/>
      <c r="G2149" s="391"/>
      <c r="H2149" s="391"/>
    </row>
    <row r="2150" spans="3:8" s="127" customFormat="1" ht="12.75">
      <c r="C2150" s="391"/>
      <c r="D2150" s="391"/>
      <c r="E2150" s="391"/>
      <c r="F2150" s="391"/>
      <c r="G2150" s="391"/>
      <c r="H2150" s="391"/>
    </row>
    <row r="2151" spans="3:8" s="127" customFormat="1" ht="12.75">
      <c r="C2151" s="391"/>
      <c r="D2151" s="391"/>
      <c r="E2151" s="391"/>
      <c r="F2151" s="391"/>
      <c r="G2151" s="391"/>
      <c r="H2151" s="391"/>
    </row>
    <row r="2152" spans="3:8" s="127" customFormat="1" ht="12.75">
      <c r="C2152" s="391"/>
      <c r="D2152" s="391"/>
      <c r="E2152" s="391"/>
      <c r="F2152" s="391"/>
      <c r="G2152" s="391"/>
      <c r="H2152" s="391"/>
    </row>
    <row r="2153" spans="3:8" s="127" customFormat="1" ht="12.75">
      <c r="C2153" s="391"/>
      <c r="D2153" s="391"/>
      <c r="E2153" s="391"/>
      <c r="F2153" s="391"/>
      <c r="G2153" s="391"/>
      <c r="H2153" s="391"/>
    </row>
    <row r="2154" spans="3:8" s="127" customFormat="1" ht="12.75">
      <c r="C2154" s="391"/>
      <c r="D2154" s="391"/>
      <c r="E2154" s="391"/>
      <c r="F2154" s="391"/>
      <c r="G2154" s="391"/>
      <c r="H2154" s="391"/>
    </row>
    <row r="2155" spans="3:8" s="127" customFormat="1" ht="12.75">
      <c r="C2155" s="391"/>
      <c r="D2155" s="391"/>
      <c r="E2155" s="391"/>
      <c r="F2155" s="391"/>
      <c r="G2155" s="391"/>
      <c r="H2155" s="391"/>
    </row>
    <row r="2156" spans="3:8" s="127" customFormat="1" ht="12.75">
      <c r="C2156" s="391"/>
      <c r="D2156" s="391"/>
      <c r="E2156" s="391"/>
      <c r="F2156" s="391"/>
      <c r="G2156" s="391"/>
      <c r="H2156" s="391"/>
    </row>
    <row r="2157" spans="3:8" s="127" customFormat="1" ht="12.75">
      <c r="C2157" s="391"/>
      <c r="D2157" s="391"/>
      <c r="E2157" s="391"/>
      <c r="F2157" s="391"/>
      <c r="G2157" s="391"/>
      <c r="H2157" s="391"/>
    </row>
    <row r="2158" spans="3:8" s="127" customFormat="1" ht="12.75">
      <c r="C2158" s="391"/>
      <c r="D2158" s="391"/>
      <c r="E2158" s="391"/>
      <c r="F2158" s="391"/>
      <c r="G2158" s="391"/>
      <c r="H2158" s="391"/>
    </row>
    <row r="2159" spans="3:8" s="127" customFormat="1" ht="12.75">
      <c r="C2159" s="391"/>
      <c r="D2159" s="391"/>
      <c r="E2159" s="391"/>
      <c r="F2159" s="391"/>
      <c r="G2159" s="391"/>
      <c r="H2159" s="391"/>
    </row>
    <row r="2160" spans="3:8" s="127" customFormat="1" ht="12.75">
      <c r="C2160" s="391"/>
      <c r="D2160" s="391"/>
      <c r="E2160" s="391"/>
      <c r="F2160" s="391"/>
      <c r="G2160" s="391"/>
      <c r="H2160" s="391"/>
    </row>
    <row r="2161" spans="3:8" s="127" customFormat="1" ht="12.75">
      <c r="C2161" s="391"/>
      <c r="D2161" s="391"/>
      <c r="E2161" s="391"/>
      <c r="F2161" s="391"/>
      <c r="G2161" s="391"/>
      <c r="H2161" s="391"/>
    </row>
    <row r="2162" spans="3:8" s="127" customFormat="1" ht="12.75">
      <c r="C2162" s="391"/>
      <c r="D2162" s="391"/>
      <c r="E2162" s="391"/>
      <c r="F2162" s="391"/>
      <c r="G2162" s="391"/>
      <c r="H2162" s="391"/>
    </row>
    <row r="2163" spans="3:8" s="127" customFormat="1" ht="12.75">
      <c r="C2163" s="391"/>
      <c r="D2163" s="391"/>
      <c r="E2163" s="391"/>
      <c r="F2163" s="391"/>
      <c r="G2163" s="391"/>
      <c r="H2163" s="391"/>
    </row>
    <row r="2164" spans="3:8" s="127" customFormat="1" ht="12.75">
      <c r="C2164" s="391"/>
      <c r="D2164" s="391"/>
      <c r="E2164" s="391"/>
      <c r="F2164" s="391"/>
      <c r="G2164" s="391"/>
      <c r="H2164" s="391"/>
    </row>
    <row r="2165" spans="3:8" s="127" customFormat="1" ht="12.75">
      <c r="C2165" s="391"/>
      <c r="D2165" s="391"/>
      <c r="E2165" s="391"/>
      <c r="F2165" s="391"/>
      <c r="G2165" s="391"/>
      <c r="H2165" s="391"/>
    </row>
    <row r="2166" spans="3:8" s="127" customFormat="1" ht="12.75">
      <c r="C2166" s="391"/>
      <c r="D2166" s="391"/>
      <c r="E2166" s="391"/>
      <c r="F2166" s="391"/>
      <c r="G2166" s="391"/>
      <c r="H2166" s="391"/>
    </row>
    <row r="2167" spans="3:8" s="127" customFormat="1" ht="12.75">
      <c r="C2167" s="391"/>
      <c r="D2167" s="391"/>
      <c r="E2167" s="391"/>
      <c r="F2167" s="391"/>
      <c r="G2167" s="391"/>
      <c r="H2167" s="391"/>
    </row>
    <row r="2168" spans="3:8" s="127" customFormat="1" ht="12.75">
      <c r="C2168" s="391"/>
      <c r="D2168" s="391"/>
      <c r="E2168" s="391"/>
      <c r="F2168" s="391"/>
      <c r="G2168" s="391"/>
      <c r="H2168" s="391"/>
    </row>
    <row r="2169" spans="3:8" s="127" customFormat="1" ht="12.75">
      <c r="C2169" s="391"/>
      <c r="D2169" s="391"/>
      <c r="E2169" s="391"/>
      <c r="F2169" s="391"/>
      <c r="G2169" s="391"/>
      <c r="H2169" s="391"/>
    </row>
    <row r="2170" spans="3:8" s="127" customFormat="1" ht="12.75">
      <c r="C2170" s="391"/>
      <c r="D2170" s="391"/>
      <c r="E2170" s="391"/>
      <c r="F2170" s="391"/>
      <c r="G2170" s="391"/>
      <c r="H2170" s="391"/>
    </row>
    <row r="2171" spans="3:8" s="127" customFormat="1" ht="12.75">
      <c r="C2171" s="391"/>
      <c r="D2171" s="391"/>
      <c r="E2171" s="391"/>
      <c r="F2171" s="391"/>
      <c r="G2171" s="391"/>
      <c r="H2171" s="391"/>
    </row>
    <row r="2172" spans="3:8" s="127" customFormat="1" ht="12.75">
      <c r="C2172" s="391"/>
      <c r="D2172" s="391"/>
      <c r="E2172" s="391"/>
      <c r="F2172" s="391"/>
      <c r="G2172" s="391"/>
      <c r="H2172" s="391"/>
    </row>
    <row r="2173" spans="3:8" s="127" customFormat="1" ht="12.75">
      <c r="C2173" s="391"/>
      <c r="D2173" s="391"/>
      <c r="E2173" s="391"/>
      <c r="F2173" s="391"/>
      <c r="G2173" s="391"/>
      <c r="H2173" s="391"/>
    </row>
    <row r="2174" spans="3:8" s="127" customFormat="1" ht="12.75">
      <c r="C2174" s="391"/>
      <c r="D2174" s="391"/>
      <c r="E2174" s="391"/>
      <c r="F2174" s="391"/>
      <c r="G2174" s="391"/>
      <c r="H2174" s="391"/>
    </row>
    <row r="2175" spans="3:8" s="127" customFormat="1" ht="12.75">
      <c r="C2175" s="391"/>
      <c r="D2175" s="391"/>
      <c r="E2175" s="391"/>
      <c r="F2175" s="391"/>
      <c r="G2175" s="391"/>
      <c r="H2175" s="391"/>
    </row>
    <row r="2176" spans="3:8" s="127" customFormat="1" ht="12.75">
      <c r="C2176" s="391"/>
      <c r="D2176" s="391"/>
      <c r="E2176" s="391"/>
      <c r="F2176" s="391"/>
      <c r="G2176" s="391"/>
      <c r="H2176" s="391"/>
    </row>
    <row r="2177" spans="3:8" s="127" customFormat="1" ht="12.75">
      <c r="C2177" s="391"/>
      <c r="D2177" s="391"/>
      <c r="E2177" s="391"/>
      <c r="F2177" s="391"/>
      <c r="G2177" s="391"/>
      <c r="H2177" s="391"/>
    </row>
    <row r="2178" spans="3:8" s="127" customFormat="1" ht="12.75">
      <c r="C2178" s="391"/>
      <c r="D2178" s="391"/>
      <c r="E2178" s="391"/>
      <c r="F2178" s="391"/>
      <c r="G2178" s="391"/>
      <c r="H2178" s="391"/>
    </row>
    <row r="2179" spans="3:8" s="127" customFormat="1" ht="12.75">
      <c r="C2179" s="391"/>
      <c r="D2179" s="391"/>
      <c r="E2179" s="391"/>
      <c r="F2179" s="391"/>
      <c r="G2179" s="391"/>
      <c r="H2179" s="391"/>
    </row>
    <row r="2180" spans="3:8" s="127" customFormat="1" ht="12.75">
      <c r="C2180" s="391"/>
      <c r="D2180" s="391"/>
      <c r="E2180" s="391"/>
      <c r="F2180" s="391"/>
      <c r="G2180" s="391"/>
      <c r="H2180" s="391"/>
    </row>
    <row r="2181" spans="3:8" s="127" customFormat="1" ht="12.75">
      <c r="C2181" s="391"/>
      <c r="D2181" s="391"/>
      <c r="E2181" s="391"/>
      <c r="F2181" s="391"/>
      <c r="G2181" s="391"/>
      <c r="H2181" s="391"/>
    </row>
    <row r="2182" spans="3:8" s="127" customFormat="1" ht="12.75">
      <c r="C2182" s="391"/>
      <c r="D2182" s="391"/>
      <c r="E2182" s="391"/>
      <c r="F2182" s="391"/>
      <c r="G2182" s="391"/>
      <c r="H2182" s="391"/>
    </row>
    <row r="2183" spans="3:8" s="127" customFormat="1" ht="12.75">
      <c r="C2183" s="391"/>
      <c r="D2183" s="391"/>
      <c r="E2183" s="391"/>
      <c r="F2183" s="391"/>
      <c r="G2183" s="391"/>
      <c r="H2183" s="391"/>
    </row>
    <row r="2184" spans="3:8" s="127" customFormat="1" ht="12.75">
      <c r="C2184" s="391"/>
      <c r="D2184" s="391"/>
      <c r="E2184" s="391"/>
      <c r="F2184" s="391"/>
      <c r="G2184" s="391"/>
      <c r="H2184" s="391"/>
    </row>
    <row r="2185" spans="3:8" s="127" customFormat="1" ht="12.75">
      <c r="C2185" s="391"/>
      <c r="D2185" s="391"/>
      <c r="E2185" s="391"/>
      <c r="F2185" s="391"/>
      <c r="G2185" s="391"/>
      <c r="H2185" s="391"/>
    </row>
    <row r="2186" spans="3:8" s="127" customFormat="1" ht="12.75">
      <c r="C2186" s="391"/>
      <c r="D2186" s="391"/>
      <c r="E2186" s="391"/>
      <c r="F2186" s="391"/>
      <c r="G2186" s="391"/>
      <c r="H2186" s="391"/>
    </row>
    <row r="2187" spans="3:8" s="127" customFormat="1" ht="12.75">
      <c r="C2187" s="391"/>
      <c r="D2187" s="391"/>
      <c r="E2187" s="391"/>
      <c r="F2187" s="391"/>
      <c r="G2187" s="391"/>
      <c r="H2187" s="391"/>
    </row>
    <row r="2188" spans="3:8" s="127" customFormat="1" ht="12.75">
      <c r="C2188" s="391"/>
      <c r="D2188" s="391"/>
      <c r="E2188" s="391"/>
      <c r="F2188" s="391"/>
      <c r="G2188" s="391"/>
      <c r="H2188" s="391"/>
    </row>
    <row r="2189" spans="3:8" s="127" customFormat="1" ht="12.75">
      <c r="C2189" s="391"/>
      <c r="D2189" s="391"/>
      <c r="E2189" s="391"/>
      <c r="F2189" s="391"/>
      <c r="G2189" s="391"/>
      <c r="H2189" s="391"/>
    </row>
    <row r="2190" spans="3:8" s="127" customFormat="1" ht="12.75">
      <c r="C2190" s="391"/>
      <c r="D2190" s="391"/>
      <c r="E2190" s="391"/>
      <c r="F2190" s="391"/>
      <c r="G2190" s="391"/>
      <c r="H2190" s="391"/>
    </row>
    <row r="2191" spans="3:8" s="127" customFormat="1" ht="12.75">
      <c r="C2191" s="391"/>
      <c r="D2191" s="391"/>
      <c r="E2191" s="391"/>
      <c r="F2191" s="391"/>
      <c r="G2191" s="391"/>
      <c r="H2191" s="391"/>
    </row>
    <row r="2192" spans="3:8" s="127" customFormat="1" ht="12.75">
      <c r="C2192" s="391"/>
      <c r="D2192" s="391"/>
      <c r="E2192" s="391"/>
      <c r="F2192" s="391"/>
      <c r="G2192" s="391"/>
      <c r="H2192" s="391"/>
    </row>
    <row r="2193" spans="3:8" s="127" customFormat="1" ht="12.75">
      <c r="C2193" s="391"/>
      <c r="D2193" s="391"/>
      <c r="E2193" s="391"/>
      <c r="F2193" s="391"/>
      <c r="G2193" s="391"/>
      <c r="H2193" s="391"/>
    </row>
    <row r="2194" spans="3:8" s="127" customFormat="1" ht="12.75">
      <c r="C2194" s="391"/>
      <c r="D2194" s="391"/>
      <c r="E2194" s="391"/>
      <c r="F2194" s="391"/>
      <c r="G2194" s="391"/>
      <c r="H2194" s="391"/>
    </row>
    <row r="2195" spans="3:8" s="127" customFormat="1" ht="12.75">
      <c r="C2195" s="391"/>
      <c r="D2195" s="391"/>
      <c r="E2195" s="391"/>
      <c r="F2195" s="391"/>
      <c r="G2195" s="391"/>
      <c r="H2195" s="391"/>
    </row>
    <row r="2196" spans="3:8" s="127" customFormat="1" ht="12.75">
      <c r="C2196" s="391"/>
      <c r="D2196" s="391"/>
      <c r="E2196" s="391"/>
      <c r="F2196" s="391"/>
      <c r="G2196" s="391"/>
      <c r="H2196" s="391"/>
    </row>
    <row r="2197" spans="3:8" s="127" customFormat="1" ht="12.75">
      <c r="C2197" s="391"/>
      <c r="D2197" s="391"/>
      <c r="E2197" s="391"/>
      <c r="F2197" s="391"/>
      <c r="G2197" s="391"/>
      <c r="H2197" s="391"/>
    </row>
    <row r="2198" spans="3:8" s="127" customFormat="1" ht="12.75">
      <c r="C2198" s="391"/>
      <c r="D2198" s="391"/>
      <c r="E2198" s="391"/>
      <c r="F2198" s="391"/>
      <c r="G2198" s="391"/>
      <c r="H2198" s="391"/>
    </row>
    <row r="2199" spans="3:8" s="127" customFormat="1" ht="12.75">
      <c r="C2199" s="391"/>
      <c r="D2199" s="391"/>
      <c r="E2199" s="391"/>
      <c r="F2199" s="391"/>
      <c r="G2199" s="391"/>
      <c r="H2199" s="391"/>
    </row>
    <row r="2200" spans="3:8" s="127" customFormat="1" ht="12.75">
      <c r="C2200" s="391"/>
      <c r="D2200" s="391"/>
      <c r="E2200" s="391"/>
      <c r="F2200" s="391"/>
      <c r="G2200" s="391"/>
      <c r="H2200" s="391"/>
    </row>
    <row r="2201" spans="3:8" s="127" customFormat="1" ht="12.75">
      <c r="C2201" s="391"/>
      <c r="D2201" s="391"/>
      <c r="E2201" s="391"/>
      <c r="F2201" s="391"/>
      <c r="G2201" s="391"/>
      <c r="H2201" s="391"/>
    </row>
    <row r="2202" spans="3:8" s="127" customFormat="1" ht="12.75">
      <c r="C2202" s="391"/>
      <c r="D2202" s="391"/>
      <c r="E2202" s="391"/>
      <c r="F2202" s="391"/>
      <c r="G2202" s="391"/>
      <c r="H2202" s="391"/>
    </row>
    <row r="2203" spans="3:8" s="127" customFormat="1" ht="12.75">
      <c r="C2203" s="391"/>
      <c r="D2203" s="391"/>
      <c r="E2203" s="391"/>
      <c r="F2203" s="391"/>
      <c r="G2203" s="391"/>
      <c r="H2203" s="391"/>
    </row>
    <row r="2204" spans="3:8" s="127" customFormat="1" ht="12.75">
      <c r="C2204" s="391"/>
      <c r="D2204" s="391"/>
      <c r="E2204" s="391"/>
      <c r="F2204" s="391"/>
      <c r="G2204" s="391"/>
      <c r="H2204" s="391"/>
    </row>
    <row r="2205" spans="3:8" s="127" customFormat="1" ht="12.75">
      <c r="C2205" s="391"/>
      <c r="D2205" s="391"/>
      <c r="E2205" s="391"/>
      <c r="F2205" s="391"/>
      <c r="G2205" s="391"/>
      <c r="H2205" s="391"/>
    </row>
    <row r="2206" spans="3:8" s="127" customFormat="1" ht="12.75">
      <c r="C2206" s="391"/>
      <c r="D2206" s="391"/>
      <c r="E2206" s="391"/>
      <c r="F2206" s="391"/>
      <c r="G2206" s="391"/>
      <c r="H2206" s="391"/>
    </row>
    <row r="2207" spans="3:8" s="127" customFormat="1" ht="12.75">
      <c r="C2207" s="391"/>
      <c r="D2207" s="391"/>
      <c r="E2207" s="391"/>
      <c r="F2207" s="391"/>
      <c r="G2207" s="391"/>
      <c r="H2207" s="391"/>
    </row>
    <row r="2208" spans="3:8" s="127" customFormat="1" ht="12.75">
      <c r="C2208" s="391"/>
      <c r="D2208" s="391"/>
      <c r="E2208" s="391"/>
      <c r="F2208" s="391"/>
      <c r="G2208" s="391"/>
      <c r="H2208" s="391"/>
    </row>
    <row r="2209" spans="3:8" s="127" customFormat="1" ht="12.75">
      <c r="C2209" s="391"/>
      <c r="D2209" s="391"/>
      <c r="E2209" s="391"/>
      <c r="F2209" s="391"/>
      <c r="G2209" s="391"/>
      <c r="H2209" s="391"/>
    </row>
    <row r="2210" spans="3:8" s="127" customFormat="1" ht="12.75">
      <c r="C2210" s="391"/>
      <c r="D2210" s="391"/>
      <c r="E2210" s="391"/>
      <c r="F2210" s="391"/>
      <c r="G2210" s="391"/>
      <c r="H2210" s="391"/>
    </row>
    <row r="2211" spans="3:8" s="127" customFormat="1" ht="12.75">
      <c r="C2211" s="391"/>
      <c r="D2211" s="391"/>
      <c r="E2211" s="391"/>
      <c r="F2211" s="391"/>
      <c r="G2211" s="391"/>
      <c r="H2211" s="391"/>
    </row>
    <row r="2212" spans="3:8" s="127" customFormat="1" ht="12.75">
      <c r="C2212" s="391"/>
      <c r="D2212" s="391"/>
      <c r="E2212" s="391"/>
      <c r="F2212" s="391"/>
      <c r="G2212" s="391"/>
      <c r="H2212" s="391"/>
    </row>
    <row r="2213" spans="3:8" s="127" customFormat="1" ht="12.75">
      <c r="C2213" s="391"/>
      <c r="D2213" s="391"/>
      <c r="E2213" s="391"/>
      <c r="F2213" s="391"/>
      <c r="G2213" s="391"/>
      <c r="H2213" s="391"/>
    </row>
    <row r="2214" spans="3:8" s="127" customFormat="1" ht="12.75">
      <c r="C2214" s="391"/>
      <c r="D2214" s="391"/>
      <c r="E2214" s="391"/>
      <c r="F2214" s="391"/>
      <c r="G2214" s="391"/>
      <c r="H2214" s="391"/>
    </row>
    <row r="2215" spans="3:8" s="127" customFormat="1" ht="12.75">
      <c r="C2215" s="391"/>
      <c r="D2215" s="391"/>
      <c r="E2215" s="391"/>
      <c r="F2215" s="391"/>
      <c r="G2215" s="391"/>
      <c r="H2215" s="391"/>
    </row>
    <row r="2216" spans="3:8" s="127" customFormat="1" ht="12.75">
      <c r="C2216" s="391"/>
      <c r="D2216" s="391"/>
      <c r="E2216" s="391"/>
      <c r="F2216" s="391"/>
      <c r="G2216" s="391"/>
      <c r="H2216" s="391"/>
    </row>
    <row r="2217" spans="3:8" s="127" customFormat="1" ht="12.75">
      <c r="C2217" s="391"/>
      <c r="D2217" s="391"/>
      <c r="E2217" s="391"/>
      <c r="F2217" s="391"/>
      <c r="G2217" s="391"/>
      <c r="H2217" s="391"/>
    </row>
    <row r="2218" spans="3:8" s="127" customFormat="1" ht="12.75">
      <c r="C2218" s="391"/>
      <c r="D2218" s="391"/>
      <c r="E2218" s="391"/>
      <c r="F2218" s="391"/>
      <c r="G2218" s="391"/>
      <c r="H2218" s="391"/>
    </row>
    <row r="2219" spans="3:8" s="127" customFormat="1" ht="12.75">
      <c r="C2219" s="391"/>
      <c r="D2219" s="391"/>
      <c r="E2219" s="391"/>
      <c r="F2219" s="391"/>
      <c r="G2219" s="391"/>
      <c r="H2219" s="391"/>
    </row>
    <row r="2220" spans="3:8" s="127" customFormat="1" ht="12.75">
      <c r="C2220" s="391"/>
      <c r="D2220" s="391"/>
      <c r="E2220" s="391"/>
      <c r="F2220" s="391"/>
      <c r="G2220" s="391"/>
      <c r="H2220" s="391"/>
    </row>
    <row r="2221" spans="3:8" s="127" customFormat="1" ht="12.75">
      <c r="C2221" s="391"/>
      <c r="D2221" s="391"/>
      <c r="E2221" s="391"/>
      <c r="F2221" s="391"/>
      <c r="G2221" s="391"/>
      <c r="H2221" s="391"/>
    </row>
    <row r="2222" spans="3:8" s="127" customFormat="1" ht="12.75">
      <c r="C2222" s="391"/>
      <c r="D2222" s="391"/>
      <c r="E2222" s="391"/>
      <c r="F2222" s="391"/>
      <c r="G2222" s="391"/>
      <c r="H2222" s="391"/>
    </row>
    <row r="2223" spans="3:8" s="127" customFormat="1" ht="12.75">
      <c r="C2223" s="391"/>
      <c r="D2223" s="391"/>
      <c r="E2223" s="391"/>
      <c r="F2223" s="391"/>
      <c r="G2223" s="391"/>
      <c r="H2223" s="391"/>
    </row>
    <row r="2224" spans="3:8" s="127" customFormat="1" ht="12.75">
      <c r="C2224" s="391"/>
      <c r="D2224" s="391"/>
      <c r="E2224" s="391"/>
      <c r="F2224" s="391"/>
      <c r="G2224" s="391"/>
      <c r="H2224" s="391"/>
    </row>
    <row r="2225" spans="3:8" s="127" customFormat="1" ht="12.75">
      <c r="C2225" s="391"/>
      <c r="D2225" s="391"/>
      <c r="E2225" s="391"/>
      <c r="F2225" s="391"/>
      <c r="G2225" s="391"/>
      <c r="H2225" s="391"/>
    </row>
    <row r="2226" spans="3:8" s="127" customFormat="1" ht="12.75">
      <c r="C2226" s="391"/>
      <c r="D2226" s="391"/>
      <c r="E2226" s="391"/>
      <c r="F2226" s="391"/>
      <c r="G2226" s="391"/>
      <c r="H2226" s="391"/>
    </row>
    <row r="2227" spans="3:8" s="127" customFormat="1" ht="12.75">
      <c r="C2227" s="391"/>
      <c r="D2227" s="391"/>
      <c r="E2227" s="391"/>
      <c r="F2227" s="391"/>
      <c r="G2227" s="391"/>
      <c r="H2227" s="391"/>
    </row>
    <row r="2228" spans="3:8" s="127" customFormat="1" ht="12.75">
      <c r="C2228" s="391"/>
      <c r="D2228" s="391"/>
      <c r="E2228" s="391"/>
      <c r="F2228" s="391"/>
      <c r="G2228" s="391"/>
      <c r="H2228" s="391"/>
    </row>
    <row r="2229" spans="3:8" s="127" customFormat="1" ht="12.75">
      <c r="C2229" s="391"/>
      <c r="D2229" s="391"/>
      <c r="E2229" s="391"/>
      <c r="F2229" s="391"/>
      <c r="G2229" s="391"/>
      <c r="H2229" s="391"/>
    </row>
    <row r="2230" spans="3:8" s="127" customFormat="1" ht="12.75">
      <c r="C2230" s="391"/>
      <c r="D2230" s="391"/>
      <c r="E2230" s="391"/>
      <c r="F2230" s="391"/>
      <c r="G2230" s="391"/>
      <c r="H2230" s="391"/>
    </row>
    <row r="2231" spans="3:8" s="127" customFormat="1" ht="12.75">
      <c r="C2231" s="391"/>
      <c r="D2231" s="391"/>
      <c r="E2231" s="391"/>
      <c r="F2231" s="391"/>
      <c r="G2231" s="391"/>
      <c r="H2231" s="391"/>
    </row>
    <row r="2232" spans="3:8" s="127" customFormat="1" ht="12.75">
      <c r="C2232" s="391"/>
      <c r="D2232" s="391"/>
      <c r="E2232" s="391"/>
      <c r="F2232" s="391"/>
      <c r="G2232" s="391"/>
      <c r="H2232" s="391"/>
    </row>
    <row r="2233" spans="3:8" s="127" customFormat="1" ht="12.75">
      <c r="C2233" s="391"/>
      <c r="D2233" s="391"/>
      <c r="E2233" s="391"/>
      <c r="F2233" s="391"/>
      <c r="G2233" s="391"/>
      <c r="H2233" s="391"/>
    </row>
    <row r="2234" spans="3:8" s="127" customFormat="1" ht="12.75">
      <c r="C2234" s="391"/>
      <c r="D2234" s="391"/>
      <c r="E2234" s="391"/>
      <c r="F2234" s="391"/>
      <c r="G2234" s="391"/>
      <c r="H2234" s="391"/>
    </row>
    <row r="2235" spans="3:8" s="127" customFormat="1" ht="12.75">
      <c r="C2235" s="391"/>
      <c r="D2235" s="391"/>
      <c r="E2235" s="391"/>
      <c r="F2235" s="391"/>
      <c r="G2235" s="391"/>
      <c r="H2235" s="391"/>
    </row>
    <row r="2236" spans="3:8" s="127" customFormat="1" ht="12.75">
      <c r="C2236" s="391"/>
      <c r="D2236" s="391"/>
      <c r="E2236" s="391"/>
      <c r="F2236" s="391"/>
      <c r="G2236" s="391"/>
      <c r="H2236" s="391"/>
    </row>
    <row r="2237" spans="3:8" s="127" customFormat="1" ht="12.75">
      <c r="C2237" s="391"/>
      <c r="D2237" s="391"/>
      <c r="E2237" s="391"/>
      <c r="F2237" s="391"/>
      <c r="G2237" s="391"/>
      <c r="H2237" s="391"/>
    </row>
    <row r="2238" spans="3:8" s="127" customFormat="1" ht="12.75">
      <c r="C2238" s="391"/>
      <c r="D2238" s="391"/>
      <c r="E2238" s="391"/>
      <c r="F2238" s="391"/>
      <c r="G2238" s="391"/>
      <c r="H2238" s="391"/>
    </row>
    <row r="2239" spans="3:8" s="127" customFormat="1" ht="12.75">
      <c r="C2239" s="391"/>
      <c r="D2239" s="391"/>
      <c r="E2239" s="391"/>
      <c r="F2239" s="391"/>
      <c r="G2239" s="391"/>
      <c r="H2239" s="391"/>
    </row>
    <row r="2240" spans="3:8" s="127" customFormat="1" ht="12.75">
      <c r="C2240" s="391"/>
      <c r="D2240" s="391"/>
      <c r="E2240" s="391"/>
      <c r="F2240" s="391"/>
      <c r="G2240" s="391"/>
      <c r="H2240" s="391"/>
    </row>
    <row r="2241" spans="3:8" s="127" customFormat="1" ht="12.75">
      <c r="C2241" s="391"/>
      <c r="D2241" s="391"/>
      <c r="E2241" s="391"/>
      <c r="F2241" s="391"/>
      <c r="G2241" s="391"/>
      <c r="H2241" s="391"/>
    </row>
    <row r="2242" spans="3:8" s="127" customFormat="1" ht="12.75">
      <c r="C2242" s="391"/>
      <c r="D2242" s="391"/>
      <c r="E2242" s="391"/>
      <c r="F2242" s="391"/>
      <c r="G2242" s="391"/>
      <c r="H2242" s="391"/>
    </row>
    <row r="2243" spans="3:8" s="127" customFormat="1" ht="12.75">
      <c r="C2243" s="391"/>
      <c r="D2243" s="391"/>
      <c r="E2243" s="391"/>
      <c r="F2243" s="391"/>
      <c r="G2243" s="391"/>
      <c r="H2243" s="391"/>
    </row>
    <row r="2244" spans="3:8" s="127" customFormat="1" ht="12.75">
      <c r="C2244" s="391"/>
      <c r="D2244" s="391"/>
      <c r="E2244" s="391"/>
      <c r="F2244" s="391"/>
      <c r="G2244" s="391"/>
      <c r="H2244" s="391"/>
    </row>
    <row r="2245" spans="3:8" s="127" customFormat="1" ht="12.75">
      <c r="C2245" s="391"/>
      <c r="D2245" s="391"/>
      <c r="E2245" s="391"/>
      <c r="F2245" s="391"/>
      <c r="G2245" s="391"/>
      <c r="H2245" s="391"/>
    </row>
    <row r="2246" spans="3:8" s="127" customFormat="1" ht="12.75">
      <c r="C2246" s="391"/>
      <c r="D2246" s="391"/>
      <c r="E2246" s="391"/>
      <c r="F2246" s="391"/>
      <c r="G2246" s="391"/>
      <c r="H2246" s="391"/>
    </row>
    <row r="2247" spans="3:8" s="127" customFormat="1" ht="12.75">
      <c r="C2247" s="391"/>
      <c r="D2247" s="391"/>
      <c r="E2247" s="391"/>
      <c r="F2247" s="391"/>
      <c r="G2247" s="391"/>
      <c r="H2247" s="391"/>
    </row>
    <row r="2248" spans="3:8" s="127" customFormat="1" ht="12.75">
      <c r="C2248" s="391"/>
      <c r="D2248" s="391"/>
      <c r="E2248" s="391"/>
      <c r="F2248" s="391"/>
      <c r="G2248" s="391"/>
      <c r="H2248" s="391"/>
    </row>
    <row r="2249" spans="3:8" s="127" customFormat="1" ht="12.75">
      <c r="C2249" s="391"/>
      <c r="D2249" s="391"/>
      <c r="E2249" s="391"/>
      <c r="F2249" s="391"/>
      <c r="G2249" s="391"/>
      <c r="H2249" s="391"/>
    </row>
    <row r="2250" spans="3:8" s="127" customFormat="1" ht="12.75">
      <c r="C2250" s="391"/>
      <c r="D2250" s="391"/>
      <c r="E2250" s="391"/>
      <c r="F2250" s="391"/>
      <c r="G2250" s="391"/>
      <c r="H2250" s="391"/>
    </row>
    <row r="2251" spans="3:8" s="127" customFormat="1" ht="12.75">
      <c r="C2251" s="391"/>
      <c r="D2251" s="391"/>
      <c r="E2251" s="391"/>
      <c r="F2251" s="391"/>
      <c r="G2251" s="391"/>
      <c r="H2251" s="391"/>
    </row>
    <row r="2252" spans="3:8" s="127" customFormat="1" ht="12.75">
      <c r="C2252" s="391"/>
      <c r="D2252" s="391"/>
      <c r="E2252" s="391"/>
      <c r="F2252" s="391"/>
      <c r="G2252" s="391"/>
      <c r="H2252" s="391"/>
    </row>
    <row r="2253" spans="3:8" s="127" customFormat="1" ht="12.75">
      <c r="C2253" s="391"/>
      <c r="D2253" s="391"/>
      <c r="E2253" s="391"/>
      <c r="F2253" s="391"/>
      <c r="G2253" s="391"/>
      <c r="H2253" s="391"/>
    </row>
    <row r="2254" spans="3:8" s="127" customFormat="1" ht="12.75">
      <c r="C2254" s="391"/>
      <c r="D2254" s="391"/>
      <c r="E2254" s="391"/>
      <c r="F2254" s="391"/>
      <c r="G2254" s="391"/>
      <c r="H2254" s="391"/>
    </row>
    <row r="2255" spans="3:8" s="127" customFormat="1" ht="12.75">
      <c r="C2255" s="391"/>
      <c r="D2255" s="391"/>
      <c r="E2255" s="391"/>
      <c r="F2255" s="391"/>
      <c r="G2255" s="391"/>
      <c r="H2255" s="391"/>
    </row>
    <row r="2256" spans="3:8" s="127" customFormat="1" ht="12.75">
      <c r="C2256" s="391"/>
      <c r="D2256" s="391"/>
      <c r="E2256" s="391"/>
      <c r="F2256" s="391"/>
      <c r="G2256" s="391"/>
      <c r="H2256" s="391"/>
    </row>
    <row r="2257" spans="3:8" s="127" customFormat="1" ht="12.75">
      <c r="C2257" s="391"/>
      <c r="D2257" s="391"/>
      <c r="E2257" s="391"/>
      <c r="F2257" s="391"/>
      <c r="G2257" s="391"/>
      <c r="H2257" s="391"/>
    </row>
    <row r="2258" spans="3:8" s="127" customFormat="1" ht="12.75">
      <c r="C2258" s="391"/>
      <c r="D2258" s="391"/>
      <c r="E2258" s="391"/>
      <c r="F2258" s="391"/>
      <c r="G2258" s="391"/>
      <c r="H2258" s="391"/>
    </row>
    <row r="2259" spans="3:8" s="127" customFormat="1" ht="12.75">
      <c r="C2259" s="391"/>
      <c r="D2259" s="391"/>
      <c r="E2259" s="391"/>
      <c r="F2259" s="391"/>
      <c r="G2259" s="391"/>
      <c r="H2259" s="391"/>
    </row>
    <row r="2260" spans="3:8" s="127" customFormat="1" ht="12.75">
      <c r="C2260" s="391"/>
      <c r="D2260" s="391"/>
      <c r="E2260" s="391"/>
      <c r="F2260" s="391"/>
      <c r="G2260" s="391"/>
      <c r="H2260" s="391"/>
    </row>
    <row r="2261" spans="3:8" s="127" customFormat="1" ht="12.75">
      <c r="C2261" s="391"/>
      <c r="D2261" s="391"/>
      <c r="E2261" s="391"/>
      <c r="F2261" s="391"/>
      <c r="G2261" s="391"/>
      <c r="H2261" s="391"/>
    </row>
    <row r="2262" spans="3:8" s="127" customFormat="1" ht="12.75">
      <c r="C2262" s="391"/>
      <c r="D2262" s="391"/>
      <c r="E2262" s="391"/>
      <c r="F2262" s="391"/>
      <c r="G2262" s="391"/>
      <c r="H2262" s="391"/>
    </row>
    <row r="2263" spans="3:8" s="127" customFormat="1" ht="12.75">
      <c r="C2263" s="391"/>
      <c r="D2263" s="391"/>
      <c r="E2263" s="391"/>
      <c r="F2263" s="391"/>
      <c r="G2263" s="391"/>
      <c r="H2263" s="391"/>
    </row>
    <row r="2264" spans="3:8" s="127" customFormat="1" ht="12.75">
      <c r="C2264" s="391"/>
      <c r="D2264" s="391"/>
      <c r="E2264" s="391"/>
      <c r="F2264" s="391"/>
      <c r="G2264" s="391"/>
      <c r="H2264" s="391"/>
    </row>
    <row r="2265" spans="3:8" s="127" customFormat="1" ht="12.75">
      <c r="C2265" s="391"/>
      <c r="D2265" s="391"/>
      <c r="E2265" s="391"/>
      <c r="F2265" s="391"/>
      <c r="G2265" s="391"/>
      <c r="H2265" s="391"/>
    </row>
    <row r="2266" spans="3:8" s="127" customFormat="1" ht="12.75">
      <c r="C2266" s="391"/>
      <c r="D2266" s="391"/>
      <c r="E2266" s="391"/>
      <c r="F2266" s="391"/>
      <c r="G2266" s="391"/>
      <c r="H2266" s="391"/>
    </row>
    <row r="2267" spans="3:8" s="127" customFormat="1" ht="12.75">
      <c r="C2267" s="391"/>
      <c r="D2267" s="391"/>
      <c r="E2267" s="391"/>
      <c r="F2267" s="391"/>
      <c r="G2267" s="391"/>
      <c r="H2267" s="391"/>
    </row>
    <row r="2268" spans="3:8" s="127" customFormat="1" ht="12.75">
      <c r="C2268" s="391"/>
      <c r="D2268" s="391"/>
      <c r="E2268" s="391"/>
      <c r="F2268" s="391"/>
      <c r="G2268" s="391"/>
      <c r="H2268" s="391"/>
    </row>
    <row r="2269" spans="3:8" s="127" customFormat="1" ht="12.75">
      <c r="C2269" s="391"/>
      <c r="D2269" s="391"/>
      <c r="E2269" s="391"/>
      <c r="F2269" s="391"/>
      <c r="G2269" s="391"/>
      <c r="H2269" s="391"/>
    </row>
    <row r="2270" spans="3:8" s="127" customFormat="1" ht="12.75">
      <c r="C2270" s="391"/>
      <c r="D2270" s="391"/>
      <c r="E2270" s="391"/>
      <c r="F2270" s="391"/>
      <c r="G2270" s="391"/>
      <c r="H2270" s="391"/>
    </row>
    <row r="2271" spans="3:8" s="127" customFormat="1" ht="12.75">
      <c r="C2271" s="391"/>
      <c r="D2271" s="391"/>
      <c r="E2271" s="391"/>
      <c r="F2271" s="391"/>
      <c r="G2271" s="391"/>
      <c r="H2271" s="391"/>
    </row>
    <row r="2272" spans="3:8" s="127" customFormat="1" ht="12.75">
      <c r="C2272" s="391"/>
      <c r="D2272" s="391"/>
      <c r="E2272" s="391"/>
      <c r="F2272" s="391"/>
      <c r="G2272" s="391"/>
      <c r="H2272" s="391"/>
    </row>
    <row r="2273" spans="3:8" s="127" customFormat="1" ht="12.75">
      <c r="C2273" s="391"/>
      <c r="D2273" s="391"/>
      <c r="E2273" s="391"/>
      <c r="F2273" s="391"/>
      <c r="G2273" s="391"/>
      <c r="H2273" s="391"/>
    </row>
    <row r="2274" spans="3:8" s="127" customFormat="1" ht="12.75">
      <c r="C2274" s="391"/>
      <c r="D2274" s="391"/>
      <c r="E2274" s="391"/>
      <c r="F2274" s="391"/>
      <c r="G2274" s="391"/>
      <c r="H2274" s="391"/>
    </row>
    <row r="2275" spans="3:8" s="127" customFormat="1" ht="12.75">
      <c r="C2275" s="391"/>
      <c r="D2275" s="391"/>
      <c r="E2275" s="391"/>
      <c r="F2275" s="391"/>
      <c r="G2275" s="391"/>
      <c r="H2275" s="391"/>
    </row>
    <row r="2276" spans="3:8" s="127" customFormat="1" ht="12.75">
      <c r="C2276" s="391"/>
      <c r="D2276" s="391"/>
      <c r="E2276" s="391"/>
      <c r="F2276" s="391"/>
      <c r="G2276" s="391"/>
      <c r="H2276" s="391"/>
    </row>
    <row r="2277" spans="3:8" s="127" customFormat="1" ht="12.75">
      <c r="C2277" s="391"/>
      <c r="D2277" s="391"/>
      <c r="E2277" s="391"/>
      <c r="F2277" s="391"/>
      <c r="G2277" s="391"/>
      <c r="H2277" s="391"/>
    </row>
    <row r="2278" spans="3:8" s="127" customFormat="1" ht="12.75">
      <c r="C2278" s="391"/>
      <c r="D2278" s="391"/>
      <c r="E2278" s="391"/>
      <c r="F2278" s="391"/>
      <c r="G2278" s="391"/>
      <c r="H2278" s="391"/>
    </row>
    <row r="2279" spans="3:8" s="127" customFormat="1" ht="12.75">
      <c r="C2279" s="391"/>
      <c r="D2279" s="391"/>
      <c r="E2279" s="391"/>
      <c r="F2279" s="391"/>
      <c r="G2279" s="391"/>
      <c r="H2279" s="391"/>
    </row>
    <row r="2280" spans="3:8" s="127" customFormat="1" ht="12.75">
      <c r="C2280" s="391"/>
      <c r="D2280" s="391"/>
      <c r="E2280" s="391"/>
      <c r="F2280" s="391"/>
      <c r="G2280" s="391"/>
      <c r="H2280" s="391"/>
    </row>
    <row r="2281" spans="3:8" s="127" customFormat="1" ht="12.75">
      <c r="C2281" s="391"/>
      <c r="D2281" s="391"/>
      <c r="E2281" s="391"/>
      <c r="F2281" s="391"/>
      <c r="G2281" s="391"/>
      <c r="H2281" s="391"/>
    </row>
    <row r="2282" spans="3:8" s="127" customFormat="1" ht="12.75">
      <c r="C2282" s="391"/>
      <c r="D2282" s="391"/>
      <c r="E2282" s="391"/>
      <c r="F2282" s="391"/>
      <c r="G2282" s="391"/>
      <c r="H2282" s="391"/>
    </row>
    <row r="2283" spans="3:8" s="127" customFormat="1" ht="12.75">
      <c r="C2283" s="391"/>
      <c r="D2283" s="391"/>
      <c r="E2283" s="391"/>
      <c r="F2283" s="391"/>
      <c r="G2283" s="391"/>
      <c r="H2283" s="391"/>
    </row>
    <row r="2284" spans="3:8" s="127" customFormat="1" ht="12.75">
      <c r="C2284" s="391"/>
      <c r="D2284" s="391"/>
      <c r="E2284" s="391"/>
      <c r="F2284" s="391"/>
      <c r="G2284" s="391"/>
      <c r="H2284" s="391"/>
    </row>
    <row r="2285" spans="3:8" s="127" customFormat="1" ht="12.75">
      <c r="C2285" s="391"/>
      <c r="D2285" s="391"/>
      <c r="E2285" s="391"/>
      <c r="F2285" s="391"/>
      <c r="G2285" s="391"/>
      <c r="H2285" s="391"/>
    </row>
    <row r="2286" spans="3:8" s="127" customFormat="1" ht="12.75">
      <c r="C2286" s="391"/>
      <c r="D2286" s="391"/>
      <c r="E2286" s="391"/>
      <c r="F2286" s="391"/>
      <c r="G2286" s="391"/>
      <c r="H2286" s="391"/>
    </row>
    <row r="2287" spans="3:8" s="127" customFormat="1" ht="12.75">
      <c r="C2287" s="391"/>
      <c r="D2287" s="391"/>
      <c r="E2287" s="391"/>
      <c r="F2287" s="391"/>
      <c r="G2287" s="391"/>
      <c r="H2287" s="391"/>
    </row>
    <row r="2288" spans="3:8" s="127" customFormat="1" ht="12.75">
      <c r="C2288" s="391"/>
      <c r="D2288" s="391"/>
      <c r="E2288" s="391"/>
      <c r="F2288" s="391"/>
      <c r="G2288" s="391"/>
      <c r="H2288" s="391"/>
    </row>
    <row r="2289" spans="3:8" s="127" customFormat="1" ht="12.75">
      <c r="C2289" s="391"/>
      <c r="D2289" s="391"/>
      <c r="E2289" s="391"/>
      <c r="F2289" s="391"/>
      <c r="G2289" s="391"/>
      <c r="H2289" s="391"/>
    </row>
    <row r="2290" spans="3:8" s="127" customFormat="1" ht="12.75">
      <c r="C2290" s="391"/>
      <c r="D2290" s="391"/>
      <c r="E2290" s="391"/>
      <c r="F2290" s="391"/>
      <c r="G2290" s="391"/>
      <c r="H2290" s="391"/>
    </row>
    <row r="2291" spans="3:8" s="127" customFormat="1" ht="12.75">
      <c r="C2291" s="391"/>
      <c r="D2291" s="391"/>
      <c r="E2291" s="391"/>
      <c r="F2291" s="391"/>
      <c r="G2291" s="391"/>
      <c r="H2291" s="391"/>
    </row>
    <row r="2292" spans="3:8" s="127" customFormat="1" ht="12.75">
      <c r="C2292" s="391"/>
      <c r="D2292" s="391"/>
      <c r="E2292" s="391"/>
      <c r="F2292" s="391"/>
      <c r="G2292" s="391"/>
      <c r="H2292" s="391"/>
    </row>
    <row r="2293" spans="3:8" s="127" customFormat="1" ht="12.75">
      <c r="C2293" s="391"/>
      <c r="D2293" s="391"/>
      <c r="E2293" s="391"/>
      <c r="F2293" s="391"/>
      <c r="G2293" s="391"/>
      <c r="H2293" s="391"/>
    </row>
    <row r="2294" spans="3:8" s="127" customFormat="1" ht="12.75">
      <c r="C2294" s="391"/>
      <c r="D2294" s="391"/>
      <c r="E2294" s="391"/>
      <c r="F2294" s="391"/>
      <c r="G2294" s="391"/>
      <c r="H2294" s="391"/>
    </row>
    <row r="2295" spans="3:8" s="127" customFormat="1" ht="12.75">
      <c r="C2295" s="391"/>
      <c r="D2295" s="391"/>
      <c r="E2295" s="391"/>
      <c r="F2295" s="391"/>
      <c r="G2295" s="391"/>
      <c r="H2295" s="391"/>
    </row>
    <row r="2296" spans="3:8" s="127" customFormat="1" ht="12.75">
      <c r="C2296" s="391"/>
      <c r="D2296" s="391"/>
      <c r="E2296" s="391"/>
      <c r="F2296" s="391"/>
      <c r="G2296" s="391"/>
      <c r="H2296" s="391"/>
    </row>
    <row r="2297" spans="3:8" s="127" customFormat="1" ht="12.75">
      <c r="C2297" s="391"/>
      <c r="D2297" s="391"/>
      <c r="E2297" s="391"/>
      <c r="F2297" s="391"/>
      <c r="G2297" s="391"/>
      <c r="H2297" s="391"/>
    </row>
    <row r="2298" spans="3:8" s="127" customFormat="1" ht="12.75">
      <c r="C2298" s="391"/>
      <c r="D2298" s="391"/>
      <c r="E2298" s="391"/>
      <c r="F2298" s="391"/>
      <c r="G2298" s="391"/>
      <c r="H2298" s="391"/>
    </row>
    <row r="2299" spans="3:8" s="127" customFormat="1" ht="12.75">
      <c r="C2299" s="391"/>
      <c r="D2299" s="391"/>
      <c r="E2299" s="391"/>
      <c r="F2299" s="391"/>
      <c r="G2299" s="391"/>
      <c r="H2299" s="391"/>
    </row>
    <row r="2300" spans="3:8" s="127" customFormat="1" ht="12.75">
      <c r="C2300" s="391"/>
      <c r="D2300" s="391"/>
      <c r="E2300" s="391"/>
      <c r="F2300" s="391"/>
      <c r="G2300" s="391"/>
      <c r="H2300" s="391"/>
    </row>
    <row r="2301" spans="3:8" s="127" customFormat="1" ht="12.75">
      <c r="C2301" s="391"/>
      <c r="D2301" s="391"/>
      <c r="E2301" s="391"/>
      <c r="F2301" s="391"/>
      <c r="G2301" s="391"/>
      <c r="H2301" s="391"/>
    </row>
    <row r="2302" spans="3:8" s="127" customFormat="1" ht="12.75">
      <c r="C2302" s="391"/>
      <c r="D2302" s="391"/>
      <c r="E2302" s="391"/>
      <c r="F2302" s="391"/>
      <c r="G2302" s="391"/>
      <c r="H2302" s="391"/>
    </row>
    <row r="2303" spans="3:8" s="127" customFormat="1" ht="12.75">
      <c r="C2303" s="391"/>
      <c r="D2303" s="391"/>
      <c r="E2303" s="391"/>
      <c r="F2303" s="391"/>
      <c r="G2303" s="391"/>
      <c r="H2303" s="391"/>
    </row>
    <row r="2304" spans="3:8" s="127" customFormat="1" ht="12.75">
      <c r="C2304" s="391"/>
      <c r="D2304" s="391"/>
      <c r="E2304" s="391"/>
      <c r="F2304" s="391"/>
      <c r="G2304" s="391"/>
      <c r="H2304" s="391"/>
    </row>
    <row r="2305" spans="3:8" s="127" customFormat="1" ht="12.75">
      <c r="C2305" s="391"/>
      <c r="D2305" s="391"/>
      <c r="E2305" s="391"/>
      <c r="F2305" s="391"/>
      <c r="G2305" s="391"/>
      <c r="H2305" s="391"/>
    </row>
    <row r="2306" spans="3:8" s="127" customFormat="1" ht="12.75">
      <c r="C2306" s="391"/>
      <c r="D2306" s="391"/>
      <c r="E2306" s="391"/>
      <c r="F2306" s="391"/>
      <c r="G2306" s="391"/>
      <c r="H2306" s="391"/>
    </row>
    <row r="2307" spans="3:8" s="127" customFormat="1" ht="12.75">
      <c r="C2307" s="391"/>
      <c r="D2307" s="391"/>
      <c r="E2307" s="391"/>
      <c r="F2307" s="391"/>
      <c r="G2307" s="391"/>
      <c r="H2307" s="391"/>
    </row>
    <row r="2308" spans="3:8" s="127" customFormat="1" ht="12.75">
      <c r="C2308" s="391"/>
      <c r="D2308" s="391"/>
      <c r="E2308" s="391"/>
      <c r="F2308" s="391"/>
      <c r="G2308" s="391"/>
      <c r="H2308" s="391"/>
    </row>
    <row r="2309" spans="3:8" s="127" customFormat="1" ht="12.75">
      <c r="C2309" s="391"/>
      <c r="D2309" s="391"/>
      <c r="E2309" s="391"/>
      <c r="F2309" s="391"/>
      <c r="G2309" s="391"/>
      <c r="H2309" s="391"/>
    </row>
    <row r="2310" spans="3:8" s="127" customFormat="1" ht="12.75">
      <c r="C2310" s="391"/>
      <c r="D2310" s="391"/>
      <c r="E2310" s="391"/>
      <c r="F2310" s="391"/>
      <c r="G2310" s="391"/>
      <c r="H2310" s="391"/>
    </row>
    <row r="2311" spans="3:8" s="127" customFormat="1" ht="12.75">
      <c r="C2311" s="391"/>
      <c r="D2311" s="391"/>
      <c r="E2311" s="391"/>
      <c r="F2311" s="391"/>
      <c r="G2311" s="391"/>
      <c r="H2311" s="391"/>
    </row>
    <row r="2312" spans="3:8" s="127" customFormat="1" ht="12.75">
      <c r="C2312" s="391"/>
      <c r="D2312" s="391"/>
      <c r="E2312" s="391"/>
      <c r="F2312" s="391"/>
      <c r="G2312" s="391"/>
      <c r="H2312" s="391"/>
    </row>
    <row r="2313" spans="3:8" s="127" customFormat="1" ht="12.75">
      <c r="C2313" s="391"/>
      <c r="D2313" s="391"/>
      <c r="E2313" s="391"/>
      <c r="F2313" s="391"/>
      <c r="G2313" s="391"/>
      <c r="H2313" s="391"/>
    </row>
    <row r="2314" spans="3:8" s="127" customFormat="1" ht="12.75">
      <c r="C2314" s="391"/>
      <c r="D2314" s="391"/>
      <c r="E2314" s="391"/>
      <c r="F2314" s="391"/>
      <c r="G2314" s="391"/>
      <c r="H2314" s="391"/>
    </row>
    <row r="2315" spans="3:8" s="127" customFormat="1" ht="12.75">
      <c r="C2315" s="391"/>
      <c r="D2315" s="391"/>
      <c r="E2315" s="391"/>
      <c r="F2315" s="391"/>
      <c r="G2315" s="391"/>
      <c r="H2315" s="391"/>
    </row>
    <row r="2316" spans="3:8" s="127" customFormat="1" ht="12.75">
      <c r="C2316" s="391"/>
      <c r="D2316" s="391"/>
      <c r="E2316" s="391"/>
      <c r="F2316" s="391"/>
      <c r="G2316" s="391"/>
      <c r="H2316" s="391"/>
    </row>
    <row r="2317" spans="3:8" s="127" customFormat="1" ht="12.75">
      <c r="C2317" s="391"/>
      <c r="D2317" s="391"/>
      <c r="E2317" s="391"/>
      <c r="F2317" s="391"/>
      <c r="G2317" s="391"/>
      <c r="H2317" s="391"/>
    </row>
    <row r="2318" spans="3:8" s="127" customFormat="1" ht="12.75">
      <c r="C2318" s="391"/>
      <c r="D2318" s="391"/>
      <c r="E2318" s="391"/>
      <c r="F2318" s="391"/>
      <c r="G2318" s="391"/>
      <c r="H2318" s="391"/>
    </row>
    <row r="2319" spans="3:8" s="127" customFormat="1" ht="12.75">
      <c r="C2319" s="391"/>
      <c r="D2319" s="391"/>
      <c r="E2319" s="391"/>
      <c r="F2319" s="391"/>
      <c r="G2319" s="391"/>
      <c r="H2319" s="391"/>
    </row>
    <row r="2320" spans="3:8" s="127" customFormat="1" ht="12.75">
      <c r="C2320" s="391"/>
      <c r="D2320" s="391"/>
      <c r="E2320" s="391"/>
      <c r="F2320" s="391"/>
      <c r="G2320" s="391"/>
      <c r="H2320" s="391"/>
    </row>
    <row r="2321" spans="3:8" s="127" customFormat="1" ht="12.75">
      <c r="C2321" s="391"/>
      <c r="D2321" s="391"/>
      <c r="E2321" s="391"/>
      <c r="F2321" s="391"/>
      <c r="G2321" s="391"/>
      <c r="H2321" s="391"/>
    </row>
    <row r="2322" spans="3:8" s="127" customFormat="1" ht="12.75">
      <c r="C2322" s="391"/>
      <c r="D2322" s="391"/>
      <c r="E2322" s="391"/>
      <c r="F2322" s="391"/>
      <c r="G2322" s="391"/>
      <c r="H2322" s="391"/>
    </row>
    <row r="2323" spans="3:8" s="127" customFormat="1" ht="12.75">
      <c r="C2323" s="391"/>
      <c r="D2323" s="391"/>
      <c r="E2323" s="391"/>
      <c r="F2323" s="391"/>
      <c r="G2323" s="391"/>
      <c r="H2323" s="391"/>
    </row>
    <row r="2324" spans="3:8" s="127" customFormat="1" ht="12.75">
      <c r="C2324" s="391"/>
      <c r="D2324" s="391"/>
      <c r="E2324" s="391"/>
      <c r="F2324" s="391"/>
      <c r="G2324" s="391"/>
      <c r="H2324" s="391"/>
    </row>
    <row r="2325" spans="3:8" s="127" customFormat="1" ht="12.75">
      <c r="C2325" s="391"/>
      <c r="D2325" s="391"/>
      <c r="E2325" s="391"/>
      <c r="F2325" s="391"/>
      <c r="G2325" s="391"/>
      <c r="H2325" s="391"/>
    </row>
    <row r="2326" spans="3:8" s="127" customFormat="1" ht="12.75">
      <c r="C2326" s="391"/>
      <c r="D2326" s="391"/>
      <c r="E2326" s="391"/>
      <c r="F2326" s="391"/>
      <c r="G2326" s="391"/>
      <c r="H2326" s="391"/>
    </row>
    <row r="2327" spans="3:8" s="127" customFormat="1" ht="12.75">
      <c r="C2327" s="391"/>
      <c r="D2327" s="391"/>
      <c r="E2327" s="391"/>
      <c r="F2327" s="391"/>
      <c r="G2327" s="391"/>
      <c r="H2327" s="391"/>
    </row>
    <row r="2328" spans="3:8" s="127" customFormat="1" ht="12.75">
      <c r="C2328" s="391"/>
      <c r="D2328" s="391"/>
      <c r="E2328" s="391"/>
      <c r="F2328" s="391"/>
      <c r="G2328" s="391"/>
      <c r="H2328" s="391"/>
    </row>
    <row r="2329" spans="3:8" s="127" customFormat="1" ht="12.75">
      <c r="C2329" s="391"/>
      <c r="D2329" s="391"/>
      <c r="E2329" s="391"/>
      <c r="F2329" s="391"/>
      <c r="G2329" s="391"/>
      <c r="H2329" s="391"/>
    </row>
    <row r="2330" spans="3:8" s="127" customFormat="1" ht="12.75">
      <c r="C2330" s="391"/>
      <c r="D2330" s="391"/>
      <c r="E2330" s="391"/>
      <c r="F2330" s="391"/>
      <c r="G2330" s="391"/>
      <c r="H2330" s="391"/>
    </row>
    <row r="2331" spans="3:8" s="127" customFormat="1" ht="12.75">
      <c r="C2331" s="391"/>
      <c r="D2331" s="391"/>
      <c r="E2331" s="391"/>
      <c r="F2331" s="391"/>
      <c r="G2331" s="391"/>
      <c r="H2331" s="391"/>
    </row>
    <row r="2332" spans="3:8" s="127" customFormat="1" ht="12.75">
      <c r="C2332" s="391"/>
      <c r="D2332" s="391"/>
      <c r="E2332" s="391"/>
      <c r="F2332" s="391"/>
      <c r="G2332" s="391"/>
      <c r="H2332" s="391"/>
    </row>
    <row r="2333" spans="3:8" s="127" customFormat="1" ht="12.75">
      <c r="C2333" s="391"/>
      <c r="D2333" s="391"/>
      <c r="E2333" s="391"/>
      <c r="F2333" s="391"/>
      <c r="G2333" s="391"/>
      <c r="H2333" s="391"/>
    </row>
    <row r="2334" spans="3:8" s="127" customFormat="1" ht="12.75">
      <c r="C2334" s="391"/>
      <c r="D2334" s="391"/>
      <c r="E2334" s="391"/>
      <c r="F2334" s="391"/>
      <c r="G2334" s="391"/>
      <c r="H2334" s="391"/>
    </row>
    <row r="2335" spans="3:8" s="127" customFormat="1" ht="12.75">
      <c r="C2335" s="391"/>
      <c r="D2335" s="391"/>
      <c r="E2335" s="391"/>
      <c r="F2335" s="391"/>
      <c r="G2335" s="391"/>
      <c r="H2335" s="391"/>
    </row>
    <row r="2336" spans="3:8" s="127" customFormat="1" ht="12.75">
      <c r="C2336" s="391"/>
      <c r="D2336" s="391"/>
      <c r="E2336" s="391"/>
      <c r="F2336" s="391"/>
      <c r="G2336" s="391"/>
      <c r="H2336" s="391"/>
    </row>
    <row r="2337" spans="3:8" s="127" customFormat="1" ht="12.75">
      <c r="C2337" s="391"/>
      <c r="D2337" s="391"/>
      <c r="E2337" s="391"/>
      <c r="F2337" s="391"/>
      <c r="G2337" s="391"/>
      <c r="H2337" s="391"/>
    </row>
    <row r="2338" spans="3:8" s="127" customFormat="1" ht="12.75">
      <c r="C2338" s="391"/>
      <c r="D2338" s="391"/>
      <c r="E2338" s="391"/>
      <c r="F2338" s="391"/>
      <c r="G2338" s="391"/>
      <c r="H2338" s="391"/>
    </row>
    <row r="2339" spans="3:8" s="127" customFormat="1" ht="12.75">
      <c r="C2339" s="391"/>
      <c r="D2339" s="391"/>
      <c r="E2339" s="391"/>
      <c r="F2339" s="391"/>
      <c r="G2339" s="391"/>
      <c r="H2339" s="391"/>
    </row>
    <row r="2340" spans="3:8" s="127" customFormat="1" ht="12.75">
      <c r="C2340" s="391"/>
      <c r="D2340" s="391"/>
      <c r="E2340" s="391"/>
      <c r="F2340" s="391"/>
      <c r="G2340" s="391"/>
      <c r="H2340" s="391"/>
    </row>
    <row r="2341" spans="3:8" s="127" customFormat="1" ht="12.75">
      <c r="C2341" s="391"/>
      <c r="D2341" s="391"/>
      <c r="E2341" s="391"/>
      <c r="F2341" s="391"/>
      <c r="G2341" s="391"/>
      <c r="H2341" s="391"/>
    </row>
    <row r="2342" spans="3:8" s="127" customFormat="1" ht="12.75">
      <c r="C2342" s="391"/>
      <c r="D2342" s="391"/>
      <c r="E2342" s="391"/>
      <c r="F2342" s="391"/>
      <c r="G2342" s="391"/>
      <c r="H2342" s="391"/>
    </row>
    <row r="2343" spans="3:8" s="127" customFormat="1" ht="12.75">
      <c r="C2343" s="391"/>
      <c r="D2343" s="391"/>
      <c r="E2343" s="391"/>
      <c r="F2343" s="391"/>
      <c r="G2343" s="391"/>
      <c r="H2343" s="391"/>
    </row>
    <row r="2344" spans="3:8" s="127" customFormat="1" ht="12.75">
      <c r="C2344" s="391"/>
      <c r="D2344" s="391"/>
      <c r="E2344" s="391"/>
      <c r="F2344" s="391"/>
      <c r="G2344" s="391"/>
      <c r="H2344" s="391"/>
    </row>
    <row r="2345" spans="3:8" s="127" customFormat="1" ht="12.75">
      <c r="C2345" s="391"/>
      <c r="D2345" s="391"/>
      <c r="E2345" s="391"/>
      <c r="F2345" s="391"/>
      <c r="G2345" s="391"/>
      <c r="H2345" s="391"/>
    </row>
    <row r="2346" spans="3:8" s="127" customFormat="1" ht="12.75">
      <c r="C2346" s="391"/>
      <c r="D2346" s="391"/>
      <c r="E2346" s="391"/>
      <c r="F2346" s="391"/>
      <c r="G2346" s="391"/>
      <c r="H2346" s="391"/>
    </row>
    <row r="2347" spans="3:8" s="127" customFormat="1" ht="12.75">
      <c r="C2347" s="391"/>
      <c r="D2347" s="391"/>
      <c r="E2347" s="391"/>
      <c r="F2347" s="391"/>
      <c r="G2347" s="391"/>
      <c r="H2347" s="391"/>
    </row>
    <row r="2348" spans="3:8" s="127" customFormat="1" ht="12.75">
      <c r="C2348" s="391"/>
      <c r="D2348" s="391"/>
      <c r="E2348" s="391"/>
      <c r="F2348" s="391"/>
      <c r="G2348" s="391"/>
      <c r="H2348" s="391"/>
    </row>
    <row r="2349" spans="3:8" s="127" customFormat="1" ht="12.75">
      <c r="C2349" s="391"/>
      <c r="D2349" s="391"/>
      <c r="E2349" s="391"/>
      <c r="F2349" s="391"/>
      <c r="G2349" s="391"/>
      <c r="H2349" s="391"/>
    </row>
    <row r="2350" spans="3:8" s="127" customFormat="1" ht="12.75">
      <c r="C2350" s="391"/>
      <c r="D2350" s="391"/>
      <c r="E2350" s="391"/>
      <c r="F2350" s="391"/>
      <c r="G2350" s="391"/>
      <c r="H2350" s="391"/>
    </row>
    <row r="2351" spans="3:8" s="127" customFormat="1" ht="12.75">
      <c r="C2351" s="391"/>
      <c r="D2351" s="391"/>
      <c r="E2351" s="391"/>
      <c r="F2351" s="391"/>
      <c r="G2351" s="391"/>
      <c r="H2351" s="391"/>
    </row>
    <row r="2352" spans="3:8" s="127" customFormat="1" ht="12.75">
      <c r="C2352" s="391"/>
      <c r="D2352" s="391"/>
      <c r="E2352" s="391"/>
      <c r="F2352" s="391"/>
      <c r="G2352" s="391"/>
      <c r="H2352" s="391"/>
    </row>
    <row r="2353" spans="3:8" s="127" customFormat="1" ht="12.75">
      <c r="C2353" s="391"/>
      <c r="D2353" s="391"/>
      <c r="E2353" s="391"/>
      <c r="F2353" s="391"/>
      <c r="G2353" s="391"/>
      <c r="H2353" s="391"/>
    </row>
    <row r="2354" spans="3:8" s="127" customFormat="1" ht="12.75">
      <c r="C2354" s="391"/>
      <c r="D2354" s="391"/>
      <c r="E2354" s="391"/>
      <c r="F2354" s="391"/>
      <c r="G2354" s="391"/>
      <c r="H2354" s="391"/>
    </row>
    <row r="2355" spans="3:8" s="127" customFormat="1" ht="12.75">
      <c r="C2355" s="391"/>
      <c r="D2355" s="391"/>
      <c r="E2355" s="391"/>
      <c r="F2355" s="391"/>
      <c r="G2355" s="391"/>
      <c r="H2355" s="391"/>
    </row>
    <row r="2356" spans="3:8" s="127" customFormat="1" ht="12.75">
      <c r="C2356" s="391"/>
      <c r="D2356" s="391"/>
      <c r="E2356" s="391"/>
      <c r="F2356" s="391"/>
      <c r="G2356" s="391"/>
      <c r="H2356" s="391"/>
    </row>
    <row r="2357" spans="3:8" s="127" customFormat="1" ht="12.75">
      <c r="C2357" s="391"/>
      <c r="D2357" s="391"/>
      <c r="E2357" s="391"/>
      <c r="F2357" s="391"/>
      <c r="G2357" s="391"/>
      <c r="H2357" s="391"/>
    </row>
    <row r="2358" spans="3:8" s="127" customFormat="1" ht="12.75">
      <c r="C2358" s="391"/>
      <c r="D2358" s="391"/>
      <c r="E2358" s="391"/>
      <c r="F2358" s="391"/>
      <c r="G2358" s="391"/>
      <c r="H2358" s="391"/>
    </row>
    <row r="2359" spans="3:8" s="127" customFormat="1" ht="12.75">
      <c r="C2359" s="391"/>
      <c r="D2359" s="391"/>
      <c r="E2359" s="391"/>
      <c r="F2359" s="391"/>
      <c r="G2359" s="391"/>
      <c r="H2359" s="391"/>
    </row>
    <row r="2360" spans="3:8" s="127" customFormat="1" ht="12.75">
      <c r="C2360" s="391"/>
      <c r="D2360" s="391"/>
      <c r="E2360" s="391"/>
      <c r="F2360" s="391"/>
      <c r="G2360" s="391"/>
      <c r="H2360" s="391"/>
    </row>
    <row r="2361" spans="3:8" s="127" customFormat="1" ht="12.75">
      <c r="C2361" s="391"/>
      <c r="D2361" s="391"/>
      <c r="E2361" s="391"/>
      <c r="F2361" s="391"/>
      <c r="G2361" s="391"/>
      <c r="H2361" s="391"/>
    </row>
    <row r="2362" spans="3:8" s="127" customFormat="1" ht="12.75">
      <c r="C2362" s="391"/>
      <c r="D2362" s="391"/>
      <c r="E2362" s="391"/>
      <c r="F2362" s="391"/>
      <c r="G2362" s="391"/>
      <c r="H2362" s="391"/>
    </row>
    <row r="2363" spans="3:8" s="127" customFormat="1" ht="12.75">
      <c r="C2363" s="391"/>
      <c r="D2363" s="391"/>
      <c r="E2363" s="391"/>
      <c r="F2363" s="391"/>
      <c r="G2363" s="391"/>
      <c r="H2363" s="391"/>
    </row>
    <row r="2364" spans="3:8" s="127" customFormat="1" ht="12.75">
      <c r="C2364" s="391"/>
      <c r="D2364" s="391"/>
      <c r="E2364" s="391"/>
      <c r="F2364" s="391"/>
      <c r="G2364" s="391"/>
      <c r="H2364" s="391"/>
    </row>
    <row r="2365" spans="3:8" s="127" customFormat="1" ht="12.75">
      <c r="C2365" s="391"/>
      <c r="D2365" s="391"/>
      <c r="E2365" s="391"/>
      <c r="F2365" s="391"/>
      <c r="G2365" s="391"/>
      <c r="H2365" s="391"/>
    </row>
    <row r="2366" spans="3:8" s="127" customFormat="1" ht="12.75">
      <c r="C2366" s="391"/>
      <c r="D2366" s="391"/>
      <c r="E2366" s="391"/>
      <c r="F2366" s="391"/>
      <c r="G2366" s="391"/>
      <c r="H2366" s="391"/>
    </row>
    <row r="2367" spans="3:8" s="127" customFormat="1" ht="12.75">
      <c r="C2367" s="391"/>
      <c r="D2367" s="391"/>
      <c r="E2367" s="391"/>
      <c r="F2367" s="391"/>
      <c r="G2367" s="391"/>
      <c r="H2367" s="391"/>
    </row>
    <row r="2368" spans="3:8" s="127" customFormat="1" ht="12.75">
      <c r="C2368" s="391"/>
      <c r="D2368" s="391"/>
      <c r="E2368" s="391"/>
      <c r="F2368" s="391"/>
      <c r="G2368" s="391"/>
      <c r="H2368" s="391"/>
    </row>
    <row r="2369" spans="3:8" s="127" customFormat="1" ht="12.75">
      <c r="C2369" s="391"/>
      <c r="D2369" s="391"/>
      <c r="E2369" s="391"/>
      <c r="F2369" s="391"/>
      <c r="G2369" s="391"/>
      <c r="H2369" s="391"/>
    </row>
    <row r="2370" spans="3:8" s="127" customFormat="1" ht="12.75">
      <c r="C2370" s="391"/>
      <c r="D2370" s="391"/>
      <c r="E2370" s="391"/>
      <c r="F2370" s="391"/>
      <c r="G2370" s="391"/>
      <c r="H2370" s="391"/>
    </row>
    <row r="2371" spans="3:8" s="127" customFormat="1" ht="12.75">
      <c r="C2371" s="391"/>
      <c r="D2371" s="391"/>
      <c r="E2371" s="391"/>
      <c r="F2371" s="391"/>
      <c r="G2371" s="391"/>
      <c r="H2371" s="391"/>
    </row>
    <row r="2372" spans="3:8" s="127" customFormat="1" ht="12.75">
      <c r="C2372" s="391"/>
      <c r="D2372" s="391"/>
      <c r="E2372" s="391"/>
      <c r="F2372" s="391"/>
      <c r="G2372" s="391"/>
      <c r="H2372" s="391"/>
    </row>
    <row r="2373" spans="3:8" s="127" customFormat="1" ht="12.75">
      <c r="C2373" s="391"/>
      <c r="D2373" s="391"/>
      <c r="E2373" s="391"/>
      <c r="F2373" s="391"/>
      <c r="G2373" s="391"/>
      <c r="H2373" s="391"/>
    </row>
    <row r="2374" spans="3:8" s="127" customFormat="1" ht="12.75">
      <c r="C2374" s="391"/>
      <c r="D2374" s="391"/>
      <c r="E2374" s="391"/>
      <c r="F2374" s="391"/>
      <c r="G2374" s="391"/>
      <c r="H2374" s="391"/>
    </row>
    <row r="2375" spans="3:8" s="127" customFormat="1" ht="12.75">
      <c r="C2375" s="391"/>
      <c r="D2375" s="391"/>
      <c r="E2375" s="391"/>
      <c r="F2375" s="391"/>
      <c r="G2375" s="391"/>
      <c r="H2375" s="391"/>
    </row>
    <row r="2376" spans="3:8" s="127" customFormat="1" ht="12.75">
      <c r="C2376" s="391"/>
      <c r="D2376" s="391"/>
      <c r="E2376" s="391"/>
      <c r="F2376" s="391"/>
      <c r="G2376" s="391"/>
      <c r="H2376" s="391"/>
    </row>
    <row r="2377" spans="3:8" s="127" customFormat="1" ht="12.75">
      <c r="C2377" s="391"/>
      <c r="D2377" s="391"/>
      <c r="E2377" s="391"/>
      <c r="F2377" s="391"/>
      <c r="G2377" s="391"/>
      <c r="H2377" s="391"/>
    </row>
    <row r="2378" spans="3:8" s="127" customFormat="1" ht="12.75">
      <c r="C2378" s="391"/>
      <c r="D2378" s="391"/>
      <c r="E2378" s="391"/>
      <c r="F2378" s="391"/>
      <c r="G2378" s="391"/>
      <c r="H2378" s="391"/>
    </row>
    <row r="2379" spans="3:8" s="127" customFormat="1" ht="12.75">
      <c r="C2379" s="391"/>
      <c r="D2379" s="391"/>
      <c r="E2379" s="391"/>
      <c r="F2379" s="391"/>
      <c r="G2379" s="391"/>
      <c r="H2379" s="391"/>
    </row>
    <row r="2380" spans="3:8" s="127" customFormat="1" ht="12.75">
      <c r="C2380" s="391"/>
      <c r="D2380" s="391"/>
      <c r="E2380" s="391"/>
      <c r="F2380" s="391"/>
      <c r="G2380" s="391"/>
      <c r="H2380" s="391"/>
    </row>
    <row r="2381" spans="3:8" s="127" customFormat="1" ht="12.75">
      <c r="C2381" s="391"/>
      <c r="D2381" s="391"/>
      <c r="E2381" s="391"/>
      <c r="F2381" s="391"/>
      <c r="G2381" s="391"/>
      <c r="H2381" s="391"/>
    </row>
    <row r="2382" spans="3:8" s="127" customFormat="1" ht="12.75">
      <c r="C2382" s="391"/>
      <c r="D2382" s="391"/>
      <c r="E2382" s="391"/>
      <c r="F2382" s="391"/>
      <c r="G2382" s="391"/>
      <c r="H2382" s="391"/>
    </row>
    <row r="2383" spans="3:8" s="127" customFormat="1" ht="12.75">
      <c r="C2383" s="391"/>
      <c r="D2383" s="391"/>
      <c r="E2383" s="391"/>
      <c r="F2383" s="391"/>
      <c r="G2383" s="391"/>
      <c r="H2383" s="391"/>
    </row>
    <row r="2384" spans="3:8" s="127" customFormat="1" ht="12.75">
      <c r="C2384" s="391"/>
      <c r="D2384" s="391"/>
      <c r="E2384" s="391"/>
      <c r="F2384" s="391"/>
      <c r="G2384" s="391"/>
      <c r="H2384" s="391"/>
    </row>
    <row r="2385" spans="3:8" s="127" customFormat="1" ht="12.75">
      <c r="C2385" s="391"/>
      <c r="D2385" s="391"/>
      <c r="E2385" s="391"/>
      <c r="F2385" s="391"/>
      <c r="G2385" s="391"/>
      <c r="H2385" s="391"/>
    </row>
    <row r="2386" spans="3:8" s="127" customFormat="1" ht="12.75">
      <c r="C2386" s="391"/>
      <c r="D2386" s="391"/>
      <c r="E2386" s="391"/>
      <c r="F2386" s="391"/>
      <c r="G2386" s="391"/>
      <c r="H2386" s="391"/>
    </row>
    <row r="2387" spans="3:8" s="127" customFormat="1" ht="12.75">
      <c r="C2387" s="391"/>
      <c r="D2387" s="391"/>
      <c r="E2387" s="391"/>
      <c r="F2387" s="391"/>
      <c r="G2387" s="391"/>
      <c r="H2387" s="391"/>
    </row>
    <row r="2388" spans="3:8" s="127" customFormat="1" ht="12.75">
      <c r="C2388" s="391"/>
      <c r="D2388" s="391"/>
      <c r="E2388" s="391"/>
      <c r="F2388" s="391"/>
      <c r="G2388" s="391"/>
      <c r="H2388" s="391"/>
    </row>
    <row r="2389" spans="3:8" s="127" customFormat="1" ht="12.75">
      <c r="C2389" s="391"/>
      <c r="D2389" s="391"/>
      <c r="E2389" s="391"/>
      <c r="F2389" s="391"/>
      <c r="G2389" s="391"/>
      <c r="H2389" s="391"/>
    </row>
    <row r="2390" spans="3:8" s="127" customFormat="1" ht="12.75">
      <c r="C2390" s="391"/>
      <c r="D2390" s="391"/>
      <c r="E2390" s="391"/>
      <c r="F2390" s="391"/>
      <c r="G2390" s="391"/>
      <c r="H2390" s="391"/>
    </row>
    <row r="2391" spans="3:8" s="127" customFormat="1" ht="12.75">
      <c r="C2391" s="391"/>
      <c r="D2391" s="391"/>
      <c r="E2391" s="391"/>
      <c r="F2391" s="391"/>
      <c r="G2391" s="391"/>
      <c r="H2391" s="391"/>
    </row>
    <row r="2392" spans="3:8" s="127" customFormat="1" ht="12.75">
      <c r="C2392" s="391"/>
      <c r="D2392" s="391"/>
      <c r="E2392" s="391"/>
      <c r="F2392" s="391"/>
      <c r="G2392" s="391"/>
      <c r="H2392" s="391"/>
    </row>
    <row r="2393" spans="3:8" s="127" customFormat="1" ht="12.75">
      <c r="C2393" s="391"/>
      <c r="D2393" s="391"/>
      <c r="E2393" s="391"/>
      <c r="F2393" s="391"/>
      <c r="G2393" s="391"/>
      <c r="H2393" s="391"/>
    </row>
    <row r="2394" spans="3:8" s="127" customFormat="1" ht="12.75">
      <c r="C2394" s="391"/>
      <c r="D2394" s="391"/>
      <c r="E2394" s="391"/>
      <c r="F2394" s="391"/>
      <c r="G2394" s="391"/>
      <c r="H2394" s="391"/>
    </row>
    <row r="2395" spans="3:8" s="127" customFormat="1" ht="12.75">
      <c r="C2395" s="391"/>
      <c r="D2395" s="391"/>
      <c r="E2395" s="391"/>
      <c r="F2395" s="391"/>
      <c r="G2395" s="391"/>
      <c r="H2395" s="391"/>
    </row>
    <row r="2396" spans="3:8" s="127" customFormat="1" ht="12.75">
      <c r="C2396" s="391"/>
      <c r="D2396" s="391"/>
      <c r="E2396" s="391"/>
      <c r="F2396" s="391"/>
      <c r="G2396" s="391"/>
      <c r="H2396" s="391"/>
    </row>
    <row r="2397" spans="3:8" s="127" customFormat="1" ht="12.75">
      <c r="C2397" s="391"/>
      <c r="D2397" s="391"/>
      <c r="E2397" s="391"/>
      <c r="F2397" s="391"/>
      <c r="G2397" s="391"/>
      <c r="H2397" s="391"/>
    </row>
    <row r="2398" spans="3:8" s="127" customFormat="1" ht="12.75">
      <c r="C2398" s="391"/>
      <c r="D2398" s="391"/>
      <c r="E2398" s="391"/>
      <c r="F2398" s="391"/>
      <c r="G2398" s="391"/>
      <c r="H2398" s="391"/>
    </row>
    <row r="2399" spans="3:8" s="127" customFormat="1" ht="12.75">
      <c r="C2399" s="391"/>
      <c r="D2399" s="391"/>
      <c r="E2399" s="391"/>
      <c r="F2399" s="391"/>
      <c r="G2399" s="391"/>
      <c r="H2399" s="391"/>
    </row>
    <row r="2400" spans="3:8" s="127" customFormat="1" ht="12.75">
      <c r="C2400" s="391"/>
      <c r="D2400" s="391"/>
      <c r="E2400" s="391"/>
      <c r="F2400" s="391"/>
      <c r="G2400" s="391"/>
      <c r="H2400" s="391"/>
    </row>
    <row r="2401" spans="3:8" s="127" customFormat="1" ht="12.75">
      <c r="C2401" s="391"/>
      <c r="D2401" s="391"/>
      <c r="E2401" s="391"/>
      <c r="F2401" s="391"/>
      <c r="G2401" s="391"/>
      <c r="H2401" s="391"/>
    </row>
    <row r="2402" spans="3:8" s="127" customFormat="1" ht="12.75">
      <c r="C2402" s="391"/>
      <c r="D2402" s="391"/>
      <c r="E2402" s="391"/>
      <c r="F2402" s="391"/>
      <c r="G2402" s="391"/>
      <c r="H2402" s="391"/>
    </row>
    <row r="2403" spans="3:8" s="127" customFormat="1" ht="12.75">
      <c r="C2403" s="391"/>
      <c r="D2403" s="391"/>
      <c r="E2403" s="391"/>
      <c r="F2403" s="391"/>
      <c r="G2403" s="391"/>
      <c r="H2403" s="391"/>
    </row>
    <row r="2404" spans="3:8" s="127" customFormat="1" ht="12.75">
      <c r="C2404" s="391"/>
      <c r="D2404" s="391"/>
      <c r="E2404" s="391"/>
      <c r="F2404" s="391"/>
      <c r="G2404" s="391"/>
      <c r="H2404" s="391"/>
    </row>
    <row r="2405" spans="3:8" s="127" customFormat="1" ht="12.75">
      <c r="C2405" s="391"/>
      <c r="D2405" s="391"/>
      <c r="E2405" s="391"/>
      <c r="F2405" s="391"/>
      <c r="G2405" s="391"/>
      <c r="H2405" s="391"/>
    </row>
    <row r="2406" spans="3:8" s="127" customFormat="1" ht="12.75">
      <c r="C2406" s="391"/>
      <c r="D2406" s="391"/>
      <c r="E2406" s="391"/>
      <c r="F2406" s="391"/>
      <c r="G2406" s="391"/>
      <c r="H2406" s="391"/>
    </row>
    <row r="2407" spans="3:8" s="127" customFormat="1" ht="12.75">
      <c r="C2407" s="391"/>
      <c r="D2407" s="391"/>
      <c r="E2407" s="391"/>
      <c r="F2407" s="391"/>
      <c r="G2407" s="391"/>
      <c r="H2407" s="391"/>
    </row>
    <row r="2408" spans="3:8" s="127" customFormat="1" ht="12.75">
      <c r="C2408" s="391"/>
      <c r="D2408" s="391"/>
      <c r="E2408" s="391"/>
      <c r="F2408" s="391"/>
      <c r="G2408" s="391"/>
      <c r="H2408" s="391"/>
    </row>
    <row r="2409" spans="3:8" s="127" customFormat="1" ht="12.75">
      <c r="C2409" s="391"/>
      <c r="D2409" s="391"/>
      <c r="E2409" s="391"/>
      <c r="F2409" s="391"/>
      <c r="G2409" s="391"/>
      <c r="H2409" s="391"/>
    </row>
    <row r="2410" spans="3:8" s="127" customFormat="1" ht="12.75">
      <c r="C2410" s="391"/>
      <c r="D2410" s="391"/>
      <c r="E2410" s="391"/>
      <c r="F2410" s="391"/>
      <c r="G2410" s="391"/>
      <c r="H2410" s="391"/>
    </row>
    <row r="2411" spans="3:8" s="127" customFormat="1" ht="12.75">
      <c r="C2411" s="391"/>
      <c r="D2411" s="391"/>
      <c r="E2411" s="391"/>
      <c r="F2411" s="391"/>
      <c r="G2411" s="391"/>
      <c r="H2411" s="391"/>
    </row>
    <row r="2412" spans="3:8" s="127" customFormat="1" ht="12.75">
      <c r="C2412" s="391"/>
      <c r="D2412" s="391"/>
      <c r="E2412" s="391"/>
      <c r="F2412" s="391"/>
      <c r="G2412" s="391"/>
      <c r="H2412" s="391"/>
    </row>
    <row r="2413" spans="3:8" s="127" customFormat="1" ht="12.75">
      <c r="C2413" s="391"/>
      <c r="D2413" s="391"/>
      <c r="E2413" s="391"/>
      <c r="F2413" s="391"/>
      <c r="G2413" s="391"/>
      <c r="H2413" s="391"/>
    </row>
    <row r="2414" spans="3:8" s="127" customFormat="1" ht="12.75">
      <c r="C2414" s="391"/>
      <c r="D2414" s="391"/>
      <c r="E2414" s="391"/>
      <c r="F2414" s="391"/>
      <c r="G2414" s="391"/>
      <c r="H2414" s="391"/>
    </row>
    <row r="2415" spans="3:8" s="127" customFormat="1" ht="12.75">
      <c r="C2415" s="391"/>
      <c r="D2415" s="391"/>
      <c r="E2415" s="391"/>
      <c r="F2415" s="391"/>
      <c r="G2415" s="391"/>
      <c r="H2415" s="391"/>
    </row>
    <row r="2416" spans="3:8" s="127" customFormat="1" ht="12.75">
      <c r="C2416" s="391"/>
      <c r="D2416" s="391"/>
      <c r="E2416" s="391"/>
      <c r="F2416" s="391"/>
      <c r="G2416" s="391"/>
      <c r="H2416" s="391"/>
    </row>
    <row r="2417" spans="3:8" s="127" customFormat="1" ht="12.75">
      <c r="C2417" s="391"/>
      <c r="D2417" s="391"/>
      <c r="E2417" s="391"/>
      <c r="F2417" s="391"/>
      <c r="G2417" s="391"/>
      <c r="H2417" s="391"/>
    </row>
    <row r="2418" spans="3:8" s="127" customFormat="1" ht="12.75">
      <c r="C2418" s="391"/>
      <c r="D2418" s="391"/>
      <c r="E2418" s="391"/>
      <c r="F2418" s="391"/>
      <c r="G2418" s="391"/>
      <c r="H2418" s="391"/>
    </row>
    <row r="2419" spans="3:8" s="127" customFormat="1" ht="12.75">
      <c r="C2419" s="391"/>
      <c r="D2419" s="391"/>
      <c r="E2419" s="391"/>
      <c r="F2419" s="391"/>
      <c r="G2419" s="391"/>
      <c r="H2419" s="391"/>
    </row>
    <row r="2420" spans="3:8" s="127" customFormat="1" ht="12.75">
      <c r="C2420" s="391"/>
      <c r="D2420" s="391"/>
      <c r="E2420" s="391"/>
      <c r="F2420" s="391"/>
      <c r="G2420" s="391"/>
      <c r="H2420" s="391"/>
    </row>
    <row r="2421" spans="3:8" s="127" customFormat="1" ht="12.75">
      <c r="C2421" s="391"/>
      <c r="D2421" s="391"/>
      <c r="E2421" s="391"/>
      <c r="F2421" s="391"/>
      <c r="G2421" s="391"/>
      <c r="H2421" s="391"/>
    </row>
    <row r="2422" spans="3:8" s="127" customFormat="1" ht="12.75">
      <c r="C2422" s="391"/>
      <c r="D2422" s="391"/>
      <c r="E2422" s="391"/>
      <c r="F2422" s="391"/>
      <c r="G2422" s="391"/>
      <c r="H2422" s="391"/>
    </row>
    <row r="2423" spans="3:8" s="127" customFormat="1" ht="12.75">
      <c r="C2423" s="391"/>
      <c r="D2423" s="391"/>
      <c r="E2423" s="391"/>
      <c r="F2423" s="391"/>
      <c r="G2423" s="391"/>
      <c r="H2423" s="391"/>
    </row>
    <row r="2424" spans="3:8" s="127" customFormat="1" ht="12.75">
      <c r="C2424" s="391"/>
      <c r="D2424" s="391"/>
      <c r="E2424" s="391"/>
      <c r="F2424" s="391"/>
      <c r="G2424" s="391"/>
      <c r="H2424" s="391"/>
    </row>
    <row r="2425" spans="3:8" s="127" customFormat="1" ht="12.75">
      <c r="C2425" s="391"/>
      <c r="D2425" s="391"/>
      <c r="E2425" s="391"/>
      <c r="F2425" s="391"/>
      <c r="G2425" s="391"/>
      <c r="H2425" s="391"/>
    </row>
    <row r="2426" spans="3:8" s="127" customFormat="1" ht="12.75">
      <c r="C2426" s="391"/>
      <c r="D2426" s="391"/>
      <c r="E2426" s="391"/>
      <c r="F2426" s="391"/>
      <c r="G2426" s="391"/>
      <c r="H2426" s="391"/>
    </row>
    <row r="2427" spans="3:8" s="127" customFormat="1" ht="12.75">
      <c r="C2427" s="391"/>
      <c r="D2427" s="391"/>
      <c r="E2427" s="391"/>
      <c r="F2427" s="391"/>
      <c r="G2427" s="391"/>
      <c r="H2427" s="391"/>
    </row>
    <row r="2428" spans="3:8" s="127" customFormat="1" ht="12.75">
      <c r="C2428" s="391"/>
      <c r="D2428" s="391"/>
      <c r="E2428" s="391"/>
      <c r="F2428" s="391"/>
      <c r="G2428" s="391"/>
      <c r="H2428" s="391"/>
    </row>
    <row r="2429" spans="3:8" s="127" customFormat="1" ht="12.75">
      <c r="C2429" s="391"/>
      <c r="D2429" s="391"/>
      <c r="E2429" s="391"/>
      <c r="F2429" s="391"/>
      <c r="G2429" s="391"/>
      <c r="H2429" s="391"/>
    </row>
    <row r="2430" spans="3:8" s="127" customFormat="1" ht="12.75">
      <c r="C2430" s="391"/>
      <c r="D2430" s="391"/>
      <c r="E2430" s="391"/>
      <c r="F2430" s="391"/>
      <c r="G2430" s="391"/>
      <c r="H2430" s="391"/>
    </row>
    <row r="2431" spans="3:8" s="127" customFormat="1" ht="12.75">
      <c r="C2431" s="391"/>
      <c r="D2431" s="391"/>
      <c r="E2431" s="391"/>
      <c r="F2431" s="391"/>
      <c r="G2431" s="391"/>
      <c r="H2431" s="391"/>
    </row>
    <row r="2432" spans="3:8" s="127" customFormat="1" ht="12.75">
      <c r="C2432" s="391"/>
      <c r="D2432" s="391"/>
      <c r="E2432" s="391"/>
      <c r="F2432" s="391"/>
      <c r="G2432" s="391"/>
      <c r="H2432" s="391"/>
    </row>
    <row r="2433" spans="3:8" s="127" customFormat="1" ht="12.75">
      <c r="C2433" s="391"/>
      <c r="D2433" s="391"/>
      <c r="E2433" s="391"/>
      <c r="F2433" s="391"/>
      <c r="G2433" s="391"/>
      <c r="H2433" s="391"/>
    </row>
    <row r="2434" spans="3:8" s="127" customFormat="1" ht="12.75">
      <c r="C2434" s="391"/>
      <c r="D2434" s="391"/>
      <c r="E2434" s="391"/>
      <c r="F2434" s="391"/>
      <c r="G2434" s="391"/>
      <c r="H2434" s="391"/>
    </row>
    <row r="2435" spans="3:8" s="127" customFormat="1" ht="12.75">
      <c r="C2435" s="391"/>
      <c r="D2435" s="391"/>
      <c r="E2435" s="391"/>
      <c r="F2435" s="391"/>
      <c r="G2435" s="391"/>
      <c r="H2435" s="391"/>
    </row>
    <row r="2436" spans="3:8" s="127" customFormat="1" ht="12.75">
      <c r="C2436" s="391"/>
      <c r="D2436" s="391"/>
      <c r="E2436" s="391"/>
      <c r="F2436" s="391"/>
      <c r="G2436" s="391"/>
      <c r="H2436" s="391"/>
    </row>
    <row r="2437" spans="3:8" s="127" customFormat="1" ht="12.75">
      <c r="C2437" s="391"/>
      <c r="D2437" s="391"/>
      <c r="E2437" s="391"/>
      <c r="F2437" s="391"/>
      <c r="G2437" s="391"/>
      <c r="H2437" s="391"/>
    </row>
    <row r="2438" spans="3:8" s="127" customFormat="1" ht="12.75">
      <c r="C2438" s="391"/>
      <c r="D2438" s="391"/>
      <c r="E2438" s="391"/>
      <c r="F2438" s="391"/>
      <c r="G2438" s="391"/>
      <c r="H2438" s="391"/>
    </row>
    <row r="2439" spans="3:8" s="127" customFormat="1" ht="12.75">
      <c r="C2439" s="391"/>
      <c r="D2439" s="391"/>
      <c r="E2439" s="391"/>
      <c r="F2439" s="391"/>
      <c r="G2439" s="391"/>
      <c r="H2439" s="391"/>
    </row>
    <row r="2440" spans="3:8" s="127" customFormat="1" ht="12.75">
      <c r="C2440" s="391"/>
      <c r="D2440" s="391"/>
      <c r="E2440" s="391"/>
      <c r="F2440" s="391"/>
      <c r="G2440" s="391"/>
      <c r="H2440" s="391"/>
    </row>
    <row r="2441" spans="3:8" s="127" customFormat="1" ht="12.75">
      <c r="C2441" s="391"/>
      <c r="D2441" s="391"/>
      <c r="E2441" s="391"/>
      <c r="F2441" s="391"/>
      <c r="G2441" s="391"/>
      <c r="H2441" s="391"/>
    </row>
    <row r="2442" spans="3:8" s="127" customFormat="1" ht="12.75">
      <c r="C2442" s="391"/>
      <c r="D2442" s="391"/>
      <c r="E2442" s="391"/>
      <c r="F2442" s="391"/>
      <c r="G2442" s="391"/>
      <c r="H2442" s="391"/>
    </row>
    <row r="2443" spans="3:8" s="127" customFormat="1" ht="12.75">
      <c r="C2443" s="391"/>
      <c r="D2443" s="391"/>
      <c r="E2443" s="391"/>
      <c r="F2443" s="391"/>
      <c r="G2443" s="391"/>
      <c r="H2443" s="391"/>
    </row>
    <row r="2444" spans="3:8" s="127" customFormat="1" ht="12.75">
      <c r="C2444" s="391"/>
      <c r="D2444" s="391"/>
      <c r="E2444" s="391"/>
      <c r="F2444" s="391"/>
      <c r="G2444" s="391"/>
      <c r="H2444" s="391"/>
    </row>
    <row r="2445" spans="3:8" s="127" customFormat="1" ht="12.75">
      <c r="C2445" s="391"/>
      <c r="D2445" s="391"/>
      <c r="E2445" s="391"/>
      <c r="F2445" s="391"/>
      <c r="G2445" s="391"/>
      <c r="H2445" s="391"/>
    </row>
    <row r="2446" spans="3:8" s="127" customFormat="1" ht="12.75">
      <c r="C2446" s="391"/>
      <c r="D2446" s="391"/>
      <c r="E2446" s="391"/>
      <c r="F2446" s="391"/>
      <c r="G2446" s="391"/>
      <c r="H2446" s="391"/>
    </row>
    <row r="2447" spans="3:8" s="127" customFormat="1" ht="12.75">
      <c r="C2447" s="391"/>
      <c r="D2447" s="391"/>
      <c r="E2447" s="391"/>
      <c r="F2447" s="391"/>
      <c r="G2447" s="391"/>
      <c r="H2447" s="391"/>
    </row>
    <row r="2448" spans="3:8" s="127" customFormat="1" ht="12.75">
      <c r="C2448" s="391"/>
      <c r="D2448" s="391"/>
      <c r="E2448" s="391"/>
      <c r="F2448" s="391"/>
      <c r="G2448" s="391"/>
      <c r="H2448" s="391"/>
    </row>
    <row r="2449" spans="3:8" s="127" customFormat="1" ht="12.75">
      <c r="C2449" s="391"/>
      <c r="D2449" s="391"/>
      <c r="E2449" s="391"/>
      <c r="F2449" s="391"/>
      <c r="G2449" s="391"/>
      <c r="H2449" s="391"/>
    </row>
    <row r="2450" spans="3:8" s="127" customFormat="1" ht="12.75">
      <c r="C2450" s="391"/>
      <c r="D2450" s="391"/>
      <c r="E2450" s="391"/>
      <c r="F2450" s="391"/>
      <c r="G2450" s="391"/>
      <c r="H2450" s="391"/>
    </row>
    <row r="2451" spans="3:8" s="127" customFormat="1" ht="12.75">
      <c r="C2451" s="391"/>
      <c r="D2451" s="391"/>
      <c r="E2451" s="391"/>
      <c r="F2451" s="391"/>
      <c r="G2451" s="391"/>
      <c r="H2451" s="391"/>
    </row>
    <row r="2452" spans="3:8" s="127" customFormat="1" ht="12.75">
      <c r="C2452" s="391"/>
      <c r="D2452" s="391"/>
      <c r="E2452" s="391"/>
      <c r="F2452" s="391"/>
      <c r="G2452" s="391"/>
      <c r="H2452" s="391"/>
    </row>
    <row r="2453" spans="3:8" s="127" customFormat="1" ht="12.75">
      <c r="C2453" s="391"/>
      <c r="D2453" s="391"/>
      <c r="E2453" s="391"/>
      <c r="F2453" s="391"/>
      <c r="G2453" s="391"/>
      <c r="H2453" s="391"/>
    </row>
    <row r="2454" spans="3:8" s="127" customFormat="1" ht="12.75">
      <c r="C2454" s="391"/>
      <c r="D2454" s="391"/>
      <c r="E2454" s="391"/>
      <c r="F2454" s="391"/>
      <c r="G2454" s="391"/>
      <c r="H2454" s="391"/>
    </row>
    <row r="2455" spans="3:8" s="127" customFormat="1" ht="12.75">
      <c r="C2455" s="391"/>
      <c r="D2455" s="391"/>
      <c r="E2455" s="391"/>
      <c r="F2455" s="391"/>
      <c r="G2455" s="391"/>
      <c r="H2455" s="391"/>
    </row>
    <row r="2456" spans="3:8" s="127" customFormat="1" ht="12.75">
      <c r="C2456" s="391"/>
      <c r="D2456" s="391"/>
      <c r="E2456" s="391"/>
      <c r="F2456" s="391"/>
      <c r="G2456" s="391"/>
      <c r="H2456" s="391"/>
    </row>
    <row r="2457" spans="3:8" s="127" customFormat="1" ht="12.75">
      <c r="C2457" s="391"/>
      <c r="D2457" s="391"/>
      <c r="E2457" s="391"/>
      <c r="F2457" s="391"/>
      <c r="G2457" s="391"/>
      <c r="H2457" s="391"/>
    </row>
    <row r="2458" spans="3:8" s="127" customFormat="1" ht="12.75">
      <c r="C2458" s="391"/>
      <c r="D2458" s="391"/>
      <c r="E2458" s="391"/>
      <c r="F2458" s="391"/>
      <c r="G2458" s="391"/>
      <c r="H2458" s="391"/>
    </row>
    <row r="2459" spans="3:8" s="127" customFormat="1" ht="12.75">
      <c r="C2459" s="391"/>
      <c r="D2459" s="391"/>
      <c r="E2459" s="391"/>
      <c r="F2459" s="391"/>
      <c r="G2459" s="391"/>
      <c r="H2459" s="391"/>
    </row>
    <row r="2460" spans="3:8" s="127" customFormat="1" ht="12.75">
      <c r="C2460" s="391"/>
      <c r="D2460" s="391"/>
      <c r="E2460" s="391"/>
      <c r="F2460" s="391"/>
      <c r="G2460" s="391"/>
      <c r="H2460" s="391"/>
    </row>
    <row r="2461" spans="3:8" s="127" customFormat="1" ht="12.75">
      <c r="C2461" s="391"/>
      <c r="D2461" s="391"/>
      <c r="E2461" s="391"/>
      <c r="F2461" s="391"/>
      <c r="G2461" s="391"/>
      <c r="H2461" s="391"/>
    </row>
    <row r="2462" spans="3:8" s="127" customFormat="1" ht="12.75">
      <c r="C2462" s="391"/>
      <c r="D2462" s="391"/>
      <c r="E2462" s="391"/>
      <c r="F2462" s="391"/>
      <c r="G2462" s="391"/>
      <c r="H2462" s="391"/>
    </row>
    <row r="2463" spans="3:8" s="127" customFormat="1" ht="12.75">
      <c r="C2463" s="391"/>
      <c r="D2463" s="391"/>
      <c r="E2463" s="391"/>
      <c r="F2463" s="391"/>
      <c r="G2463" s="391"/>
      <c r="H2463" s="391"/>
    </row>
    <row r="2464" spans="3:8" s="127" customFormat="1" ht="12.75">
      <c r="C2464" s="391"/>
      <c r="D2464" s="391"/>
      <c r="E2464" s="391"/>
      <c r="F2464" s="391"/>
      <c r="G2464" s="391"/>
      <c r="H2464" s="391"/>
    </row>
    <row r="2465" spans="3:8" s="127" customFormat="1" ht="12.75">
      <c r="C2465" s="391"/>
      <c r="D2465" s="391"/>
      <c r="E2465" s="391"/>
      <c r="F2465" s="391"/>
      <c r="G2465" s="391"/>
      <c r="H2465" s="391"/>
    </row>
    <row r="2466" spans="3:8" s="127" customFormat="1" ht="12.75">
      <c r="C2466" s="391"/>
      <c r="D2466" s="391"/>
      <c r="E2466" s="391"/>
      <c r="F2466" s="391"/>
      <c r="G2466" s="391"/>
      <c r="H2466" s="391"/>
    </row>
    <row r="2467" spans="3:8" s="127" customFormat="1" ht="12.75">
      <c r="C2467" s="391"/>
      <c r="D2467" s="391"/>
      <c r="E2467" s="391"/>
      <c r="F2467" s="391"/>
      <c r="G2467" s="391"/>
      <c r="H2467" s="391"/>
    </row>
    <row r="2468" spans="3:8" s="127" customFormat="1" ht="12.75">
      <c r="C2468" s="391"/>
      <c r="D2468" s="391"/>
      <c r="E2468" s="391"/>
      <c r="F2468" s="391"/>
      <c r="G2468" s="391"/>
      <c r="H2468" s="391"/>
    </row>
    <row r="2469" spans="3:8" s="127" customFormat="1" ht="12.75">
      <c r="C2469" s="391"/>
      <c r="D2469" s="391"/>
      <c r="E2469" s="391"/>
      <c r="F2469" s="391"/>
      <c r="G2469" s="391"/>
      <c r="H2469" s="391"/>
    </row>
    <row r="2470" spans="3:8" s="127" customFormat="1" ht="12.75">
      <c r="C2470" s="391"/>
      <c r="D2470" s="391"/>
      <c r="E2470" s="391"/>
      <c r="F2470" s="391"/>
      <c r="G2470" s="391"/>
      <c r="H2470" s="391"/>
    </row>
    <row r="2471" spans="3:8" s="127" customFormat="1" ht="12.75">
      <c r="C2471" s="391"/>
      <c r="D2471" s="391"/>
      <c r="E2471" s="391"/>
      <c r="F2471" s="391"/>
      <c r="G2471" s="391"/>
      <c r="H2471" s="391"/>
    </row>
    <row r="2472" spans="3:8" s="127" customFormat="1" ht="12.75">
      <c r="C2472" s="391"/>
      <c r="D2472" s="391"/>
      <c r="E2472" s="391"/>
      <c r="F2472" s="391"/>
      <c r="G2472" s="391"/>
      <c r="H2472" s="391"/>
    </row>
    <row r="2473" spans="3:8" s="127" customFormat="1" ht="12.75">
      <c r="C2473" s="391"/>
      <c r="D2473" s="391"/>
      <c r="E2473" s="391"/>
      <c r="F2473" s="391"/>
      <c r="G2473" s="391"/>
      <c r="H2473" s="391"/>
    </row>
    <row r="2474" spans="3:8" s="127" customFormat="1" ht="12.75">
      <c r="C2474" s="391"/>
      <c r="D2474" s="391"/>
      <c r="E2474" s="391"/>
      <c r="F2474" s="391"/>
      <c r="G2474" s="391"/>
      <c r="H2474" s="391"/>
    </row>
    <row r="2475" spans="3:8" s="127" customFormat="1" ht="12.75">
      <c r="C2475" s="391"/>
      <c r="D2475" s="391"/>
      <c r="E2475" s="391"/>
      <c r="F2475" s="391"/>
      <c r="G2475" s="391"/>
      <c r="H2475" s="391"/>
    </row>
    <row r="2476" spans="3:8" s="127" customFormat="1" ht="12.75">
      <c r="C2476" s="391"/>
      <c r="D2476" s="391"/>
      <c r="E2476" s="391"/>
      <c r="F2476" s="391"/>
      <c r="G2476" s="391"/>
      <c r="H2476" s="391"/>
    </row>
    <row r="2477" spans="3:8" s="127" customFormat="1" ht="12.75">
      <c r="C2477" s="391"/>
      <c r="D2477" s="391"/>
      <c r="E2477" s="391"/>
      <c r="F2477" s="391"/>
      <c r="G2477" s="391"/>
      <c r="H2477" s="391"/>
    </row>
    <row r="2478" spans="3:8" s="127" customFormat="1" ht="12.75">
      <c r="C2478" s="391"/>
      <c r="D2478" s="391"/>
      <c r="E2478" s="391"/>
      <c r="F2478" s="391"/>
      <c r="G2478" s="391"/>
      <c r="H2478" s="391"/>
    </row>
    <row r="2479" spans="3:8" s="127" customFormat="1" ht="12.75">
      <c r="C2479" s="391"/>
      <c r="D2479" s="391"/>
      <c r="E2479" s="391"/>
      <c r="F2479" s="391"/>
      <c r="G2479" s="391"/>
      <c r="H2479" s="391"/>
    </row>
    <row r="2480" spans="3:8" s="127" customFormat="1" ht="12.75">
      <c r="C2480" s="391"/>
      <c r="D2480" s="391"/>
      <c r="E2480" s="391"/>
      <c r="F2480" s="391"/>
      <c r="G2480" s="391"/>
      <c r="H2480" s="391"/>
    </row>
    <row r="2481" spans="3:8" s="127" customFormat="1" ht="12.75">
      <c r="C2481" s="391"/>
      <c r="D2481" s="391"/>
      <c r="E2481" s="391"/>
      <c r="F2481" s="391"/>
      <c r="G2481" s="391"/>
      <c r="H2481" s="391"/>
    </row>
    <row r="2482" spans="3:8" s="127" customFormat="1" ht="12.75">
      <c r="C2482" s="391"/>
      <c r="D2482" s="391"/>
      <c r="E2482" s="391"/>
      <c r="F2482" s="391"/>
      <c r="G2482" s="391"/>
      <c r="H2482" s="391"/>
    </row>
    <row r="2483" spans="3:8" s="127" customFormat="1" ht="12.75">
      <c r="C2483" s="391"/>
      <c r="D2483" s="391"/>
      <c r="E2483" s="391"/>
      <c r="F2483" s="391"/>
      <c r="G2483" s="391"/>
      <c r="H2483" s="391"/>
    </row>
    <row r="2484" spans="3:8" s="127" customFormat="1" ht="12.75">
      <c r="C2484" s="391"/>
      <c r="D2484" s="391"/>
      <c r="E2484" s="391"/>
      <c r="F2484" s="391"/>
      <c r="G2484" s="391"/>
      <c r="H2484" s="391"/>
    </row>
    <row r="2485" spans="3:8" s="127" customFormat="1" ht="12.75">
      <c r="C2485" s="391"/>
      <c r="D2485" s="391"/>
      <c r="E2485" s="391"/>
      <c r="F2485" s="391"/>
      <c r="G2485" s="391"/>
      <c r="H2485" s="391"/>
    </row>
    <row r="2486" spans="3:8" s="127" customFormat="1" ht="12.75">
      <c r="C2486" s="391"/>
      <c r="D2486" s="391"/>
      <c r="E2486" s="391"/>
      <c r="F2486" s="391"/>
      <c r="G2486" s="391"/>
      <c r="H2486" s="391"/>
    </row>
    <row r="2487" spans="3:8" s="127" customFormat="1" ht="12.75">
      <c r="C2487" s="391"/>
      <c r="D2487" s="391"/>
      <c r="E2487" s="391"/>
      <c r="F2487" s="391"/>
      <c r="G2487" s="391"/>
      <c r="H2487" s="391"/>
    </row>
    <row r="2488" spans="3:8" s="127" customFormat="1" ht="12.75">
      <c r="C2488" s="391"/>
      <c r="D2488" s="391"/>
      <c r="E2488" s="391"/>
      <c r="F2488" s="391"/>
      <c r="G2488" s="391"/>
      <c r="H2488" s="391"/>
    </row>
    <row r="2489" spans="3:8" s="127" customFormat="1" ht="12.75">
      <c r="C2489" s="391"/>
      <c r="D2489" s="391"/>
      <c r="E2489" s="391"/>
      <c r="F2489" s="391"/>
      <c r="G2489" s="391"/>
      <c r="H2489" s="391"/>
    </row>
    <row r="2490" spans="3:8" s="127" customFormat="1" ht="12.75">
      <c r="C2490" s="391"/>
      <c r="D2490" s="391"/>
      <c r="E2490" s="391"/>
      <c r="F2490" s="391"/>
      <c r="G2490" s="391"/>
      <c r="H2490" s="391"/>
    </row>
    <row r="2491" spans="3:8" s="127" customFormat="1" ht="12.75">
      <c r="C2491" s="391"/>
      <c r="D2491" s="391"/>
      <c r="E2491" s="391"/>
      <c r="F2491" s="391"/>
      <c r="G2491" s="391"/>
      <c r="H2491" s="391"/>
    </row>
    <row r="2492" spans="3:8" s="127" customFormat="1" ht="12.75">
      <c r="C2492" s="391"/>
      <c r="D2492" s="391"/>
      <c r="E2492" s="391"/>
      <c r="F2492" s="391"/>
      <c r="G2492" s="391"/>
      <c r="H2492" s="391"/>
    </row>
    <row r="2493" spans="3:8" s="127" customFormat="1" ht="12.75">
      <c r="C2493" s="391"/>
      <c r="D2493" s="391"/>
      <c r="E2493" s="391"/>
      <c r="F2493" s="391"/>
      <c r="G2493" s="391"/>
      <c r="H2493" s="391"/>
    </row>
    <row r="2494" spans="3:8" s="127" customFormat="1" ht="12.75">
      <c r="C2494" s="391"/>
      <c r="D2494" s="391"/>
      <c r="E2494" s="391"/>
      <c r="F2494" s="391"/>
      <c r="G2494" s="391"/>
      <c r="H2494" s="391"/>
    </row>
    <row r="2495" spans="3:8" s="127" customFormat="1" ht="12.75">
      <c r="C2495" s="391"/>
      <c r="D2495" s="391"/>
      <c r="E2495" s="391"/>
      <c r="F2495" s="391"/>
      <c r="G2495" s="391"/>
      <c r="H2495" s="391"/>
    </row>
    <row r="2496" spans="3:8" s="127" customFormat="1" ht="12.75">
      <c r="C2496" s="391"/>
      <c r="D2496" s="391"/>
      <c r="E2496" s="391"/>
      <c r="F2496" s="391"/>
      <c r="G2496" s="391"/>
      <c r="H2496" s="391"/>
    </row>
    <row r="2497" spans="3:8" s="127" customFormat="1" ht="12.75">
      <c r="C2497" s="391"/>
      <c r="D2497" s="391"/>
      <c r="E2497" s="391"/>
      <c r="F2497" s="391"/>
      <c r="G2497" s="391"/>
      <c r="H2497" s="391"/>
    </row>
    <row r="2498" spans="3:8" s="127" customFormat="1" ht="12.75">
      <c r="C2498" s="391"/>
      <c r="D2498" s="391"/>
      <c r="E2498" s="391"/>
      <c r="F2498" s="391"/>
      <c r="G2498" s="391"/>
      <c r="H2498" s="391"/>
    </row>
    <row r="2499" spans="3:8" s="127" customFormat="1" ht="12.75">
      <c r="C2499" s="391"/>
      <c r="D2499" s="391"/>
      <c r="E2499" s="391"/>
      <c r="F2499" s="391"/>
      <c r="G2499" s="391"/>
      <c r="H2499" s="391"/>
    </row>
    <row r="2500" spans="3:8" s="127" customFormat="1" ht="12.75">
      <c r="C2500" s="391"/>
      <c r="D2500" s="391"/>
      <c r="E2500" s="391"/>
      <c r="F2500" s="391"/>
      <c r="G2500" s="391"/>
      <c r="H2500" s="391"/>
    </row>
    <row r="2501" spans="3:8" s="127" customFormat="1" ht="12.75">
      <c r="C2501" s="391"/>
      <c r="D2501" s="391"/>
      <c r="E2501" s="391"/>
      <c r="F2501" s="391"/>
      <c r="G2501" s="391"/>
      <c r="H2501" s="391"/>
    </row>
    <row r="2502" spans="3:8" s="127" customFormat="1" ht="12.75">
      <c r="C2502" s="391"/>
      <c r="D2502" s="391"/>
      <c r="E2502" s="391"/>
      <c r="F2502" s="391"/>
      <c r="G2502" s="391"/>
      <c r="H2502" s="391"/>
    </row>
    <row r="2503" spans="3:8" s="127" customFormat="1" ht="12.75">
      <c r="C2503" s="391"/>
      <c r="D2503" s="391"/>
      <c r="E2503" s="391"/>
      <c r="F2503" s="391"/>
      <c r="G2503" s="391"/>
      <c r="H2503" s="391"/>
    </row>
    <row r="2504" spans="3:8" s="127" customFormat="1" ht="12.75">
      <c r="C2504" s="391"/>
      <c r="D2504" s="391"/>
      <c r="E2504" s="391"/>
      <c r="F2504" s="391"/>
      <c r="G2504" s="391"/>
      <c r="H2504" s="391"/>
    </row>
    <row r="2505" spans="3:8" s="127" customFormat="1" ht="12.75">
      <c r="C2505" s="391"/>
      <c r="D2505" s="391"/>
      <c r="E2505" s="391"/>
      <c r="F2505" s="391"/>
      <c r="G2505" s="391"/>
      <c r="H2505" s="391"/>
    </row>
    <row r="2506" spans="3:8" s="127" customFormat="1" ht="12.75">
      <c r="C2506" s="391"/>
      <c r="D2506" s="391"/>
      <c r="E2506" s="391"/>
      <c r="F2506" s="391"/>
      <c r="G2506" s="391"/>
      <c r="H2506" s="391"/>
    </row>
    <row r="2507" spans="3:8" s="127" customFormat="1" ht="12.75">
      <c r="C2507" s="391"/>
      <c r="D2507" s="391"/>
      <c r="E2507" s="391"/>
      <c r="F2507" s="391"/>
      <c r="G2507" s="391"/>
      <c r="H2507" s="391"/>
    </row>
    <row r="2508" spans="3:8" s="127" customFormat="1" ht="12.75">
      <c r="C2508" s="391"/>
      <c r="D2508" s="391"/>
      <c r="E2508" s="391"/>
      <c r="F2508" s="391"/>
      <c r="G2508" s="391"/>
      <c r="H2508" s="391"/>
    </row>
    <row r="2509" spans="3:8" s="127" customFormat="1" ht="12.75">
      <c r="C2509" s="391"/>
      <c r="D2509" s="391"/>
      <c r="E2509" s="391"/>
      <c r="F2509" s="391"/>
      <c r="G2509" s="391"/>
      <c r="H2509" s="391"/>
    </row>
    <row r="2510" spans="3:8" s="127" customFormat="1" ht="12.75">
      <c r="C2510" s="391"/>
      <c r="D2510" s="391"/>
      <c r="E2510" s="391"/>
      <c r="F2510" s="391"/>
      <c r="G2510" s="391"/>
      <c r="H2510" s="391"/>
    </row>
    <row r="2511" spans="3:8" s="127" customFormat="1" ht="12.75">
      <c r="C2511" s="391"/>
      <c r="D2511" s="391"/>
      <c r="E2511" s="391"/>
      <c r="F2511" s="391"/>
      <c r="G2511" s="391"/>
      <c r="H2511" s="391"/>
    </row>
    <row r="2512" spans="3:8" s="127" customFormat="1" ht="12.75">
      <c r="C2512" s="391"/>
      <c r="D2512" s="391"/>
      <c r="E2512" s="391"/>
      <c r="F2512" s="391"/>
      <c r="G2512" s="391"/>
      <c r="H2512" s="391"/>
    </row>
    <row r="2513" spans="3:8" s="127" customFormat="1" ht="12.75">
      <c r="C2513" s="391"/>
      <c r="D2513" s="391"/>
      <c r="E2513" s="391"/>
      <c r="F2513" s="391"/>
      <c r="G2513" s="391"/>
      <c r="H2513" s="391"/>
    </row>
    <row r="2514" spans="3:8" s="127" customFormat="1" ht="12.75">
      <c r="C2514" s="391"/>
      <c r="D2514" s="391"/>
      <c r="E2514" s="391"/>
      <c r="F2514" s="391"/>
      <c r="G2514" s="391"/>
      <c r="H2514" s="391"/>
    </row>
    <row r="2515" spans="3:8" s="127" customFormat="1" ht="12.75">
      <c r="C2515" s="391"/>
      <c r="D2515" s="391"/>
      <c r="E2515" s="391"/>
      <c r="F2515" s="391"/>
      <c r="G2515" s="391"/>
      <c r="H2515" s="391"/>
    </row>
    <row r="2516" spans="3:8" s="127" customFormat="1" ht="12.75">
      <c r="C2516" s="391"/>
      <c r="D2516" s="391"/>
      <c r="E2516" s="391"/>
      <c r="F2516" s="391"/>
      <c r="G2516" s="391"/>
      <c r="H2516" s="391"/>
    </row>
    <row r="2517" spans="3:8" s="127" customFormat="1" ht="12.75">
      <c r="C2517" s="391"/>
      <c r="D2517" s="391"/>
      <c r="E2517" s="391"/>
      <c r="F2517" s="391"/>
      <c r="G2517" s="391"/>
      <c r="H2517" s="391"/>
    </row>
    <row r="2518" spans="3:8" s="127" customFormat="1" ht="12.75">
      <c r="C2518" s="391"/>
      <c r="D2518" s="391"/>
      <c r="E2518" s="391"/>
      <c r="F2518" s="391"/>
      <c r="G2518" s="391"/>
      <c r="H2518" s="391"/>
    </row>
    <row r="2519" spans="3:8" s="127" customFormat="1" ht="12.75">
      <c r="C2519" s="391"/>
      <c r="D2519" s="391"/>
      <c r="E2519" s="391"/>
      <c r="F2519" s="391"/>
      <c r="G2519" s="391"/>
      <c r="H2519" s="391"/>
    </row>
    <row r="2520" spans="3:8" s="127" customFormat="1" ht="12.75">
      <c r="C2520" s="391"/>
      <c r="D2520" s="391"/>
      <c r="E2520" s="391"/>
      <c r="F2520" s="391"/>
      <c r="G2520" s="391"/>
      <c r="H2520" s="391"/>
    </row>
    <row r="2521" spans="3:8" s="127" customFormat="1" ht="12.75">
      <c r="C2521" s="391"/>
      <c r="D2521" s="391"/>
      <c r="E2521" s="391"/>
      <c r="F2521" s="391"/>
      <c r="G2521" s="391"/>
      <c r="H2521" s="391"/>
    </row>
    <row r="2522" spans="3:8" s="127" customFormat="1" ht="12.75">
      <c r="C2522" s="391"/>
      <c r="D2522" s="391"/>
      <c r="E2522" s="391"/>
      <c r="F2522" s="391"/>
      <c r="G2522" s="391"/>
      <c r="H2522" s="391"/>
    </row>
    <row r="2523" spans="3:8" s="127" customFormat="1" ht="12.75">
      <c r="C2523" s="391"/>
      <c r="D2523" s="391"/>
      <c r="E2523" s="391"/>
      <c r="F2523" s="391"/>
      <c r="G2523" s="391"/>
      <c r="H2523" s="391"/>
    </row>
    <row r="2524" spans="3:8" s="127" customFormat="1" ht="12.75">
      <c r="C2524" s="391"/>
      <c r="D2524" s="391"/>
      <c r="E2524" s="391"/>
      <c r="F2524" s="391"/>
      <c r="G2524" s="391"/>
      <c r="H2524" s="391"/>
    </row>
    <row r="2525" spans="3:8" s="127" customFormat="1" ht="12.75">
      <c r="C2525" s="391"/>
      <c r="D2525" s="391"/>
      <c r="E2525" s="391"/>
      <c r="F2525" s="391"/>
      <c r="G2525" s="391"/>
      <c r="H2525" s="391"/>
    </row>
    <row r="2526" spans="3:8" s="127" customFormat="1" ht="12.75">
      <c r="C2526" s="391"/>
      <c r="D2526" s="391"/>
      <c r="E2526" s="391"/>
      <c r="F2526" s="391"/>
      <c r="G2526" s="391"/>
      <c r="H2526" s="391"/>
    </row>
    <row r="2527" spans="3:8" s="127" customFormat="1" ht="12.75">
      <c r="C2527" s="391"/>
      <c r="D2527" s="391"/>
      <c r="E2527" s="391"/>
      <c r="F2527" s="391"/>
      <c r="G2527" s="391"/>
      <c r="H2527" s="391"/>
    </row>
    <row r="2528" spans="3:8" s="127" customFormat="1" ht="12.75">
      <c r="C2528" s="391"/>
      <c r="D2528" s="391"/>
      <c r="E2528" s="391"/>
      <c r="F2528" s="391"/>
      <c r="G2528" s="391"/>
      <c r="H2528" s="391"/>
    </row>
    <row r="2529" spans="3:8" s="127" customFormat="1" ht="12.75">
      <c r="C2529" s="391"/>
      <c r="D2529" s="391"/>
      <c r="E2529" s="391"/>
      <c r="F2529" s="391"/>
      <c r="G2529" s="391"/>
      <c r="H2529" s="391"/>
    </row>
    <row r="2530" spans="3:8" s="127" customFormat="1" ht="12.75">
      <c r="C2530" s="391"/>
      <c r="D2530" s="391"/>
      <c r="E2530" s="391"/>
      <c r="F2530" s="391"/>
      <c r="G2530" s="391"/>
      <c r="H2530" s="391"/>
    </row>
    <row r="2531" spans="3:8" s="127" customFormat="1" ht="12.75">
      <c r="C2531" s="391"/>
      <c r="D2531" s="391"/>
      <c r="E2531" s="391"/>
      <c r="F2531" s="391"/>
      <c r="G2531" s="391"/>
      <c r="H2531" s="391"/>
    </row>
    <row r="2532" spans="3:8" s="127" customFormat="1" ht="12.75">
      <c r="C2532" s="391"/>
      <c r="D2532" s="391"/>
      <c r="E2532" s="391"/>
      <c r="F2532" s="391"/>
      <c r="G2532" s="391"/>
      <c r="H2532" s="391"/>
    </row>
    <row r="2533" spans="3:8" s="127" customFormat="1" ht="12.75">
      <c r="C2533" s="391"/>
      <c r="D2533" s="391"/>
      <c r="E2533" s="391"/>
      <c r="F2533" s="391"/>
      <c r="G2533" s="391"/>
      <c r="H2533" s="391"/>
    </row>
    <row r="2534" spans="3:8" s="127" customFormat="1" ht="12.75">
      <c r="C2534" s="391"/>
      <c r="D2534" s="391"/>
      <c r="E2534" s="391"/>
      <c r="F2534" s="391"/>
      <c r="G2534" s="391"/>
      <c r="H2534" s="391"/>
    </row>
    <row r="2535" spans="3:8" s="127" customFormat="1" ht="12.75">
      <c r="C2535" s="391"/>
      <c r="D2535" s="391"/>
      <c r="E2535" s="391"/>
      <c r="F2535" s="391"/>
      <c r="G2535" s="391"/>
      <c r="H2535" s="391"/>
    </row>
    <row r="2536" spans="3:8" s="127" customFormat="1" ht="12.75">
      <c r="C2536" s="391"/>
      <c r="D2536" s="391"/>
      <c r="E2536" s="391"/>
      <c r="F2536" s="391"/>
      <c r="G2536" s="391"/>
      <c r="H2536" s="391"/>
    </row>
    <row r="2537" spans="3:8" s="127" customFormat="1" ht="12.75">
      <c r="C2537" s="391"/>
      <c r="D2537" s="391"/>
      <c r="E2537" s="391"/>
      <c r="F2537" s="391"/>
      <c r="G2537" s="391"/>
      <c r="H2537" s="391"/>
    </row>
    <row r="2538" spans="3:8" s="127" customFormat="1" ht="12.75">
      <c r="C2538" s="391"/>
      <c r="D2538" s="391"/>
      <c r="E2538" s="391"/>
      <c r="F2538" s="391"/>
      <c r="G2538" s="391"/>
      <c r="H2538" s="391"/>
    </row>
    <row r="2539" spans="3:8" s="127" customFormat="1" ht="12.75">
      <c r="C2539" s="391"/>
      <c r="D2539" s="391"/>
      <c r="E2539" s="391"/>
      <c r="F2539" s="391"/>
      <c r="G2539" s="391"/>
      <c r="H2539" s="391"/>
    </row>
    <row r="2540" spans="3:8" s="127" customFormat="1" ht="12.75">
      <c r="C2540" s="391"/>
      <c r="D2540" s="391"/>
      <c r="E2540" s="391"/>
      <c r="F2540" s="391"/>
      <c r="G2540" s="391"/>
      <c r="H2540" s="391"/>
    </row>
    <row r="2541" spans="3:8" s="127" customFormat="1" ht="12.75">
      <c r="C2541" s="391"/>
      <c r="D2541" s="391"/>
      <c r="E2541" s="391"/>
      <c r="F2541" s="391"/>
      <c r="G2541" s="391"/>
      <c r="H2541" s="391"/>
    </row>
    <row r="2542" spans="3:8" s="127" customFormat="1" ht="12.75">
      <c r="C2542" s="391"/>
      <c r="D2542" s="391"/>
      <c r="E2542" s="391"/>
      <c r="F2542" s="391"/>
      <c r="G2542" s="391"/>
      <c r="H2542" s="391"/>
    </row>
    <row r="2543" spans="3:8" s="127" customFormat="1" ht="12.75">
      <c r="C2543" s="391"/>
      <c r="D2543" s="391"/>
      <c r="E2543" s="391"/>
      <c r="F2543" s="391"/>
      <c r="G2543" s="391"/>
      <c r="H2543" s="391"/>
    </row>
    <row r="2544" spans="3:8" s="127" customFormat="1" ht="12.75">
      <c r="C2544" s="391"/>
      <c r="D2544" s="391"/>
      <c r="E2544" s="391"/>
      <c r="F2544" s="391"/>
      <c r="G2544" s="391"/>
      <c r="H2544" s="391"/>
    </row>
    <row r="2545" spans="3:8" s="127" customFormat="1" ht="12.75">
      <c r="C2545" s="391"/>
      <c r="D2545" s="391"/>
      <c r="E2545" s="391"/>
      <c r="F2545" s="391"/>
      <c r="G2545" s="391"/>
      <c r="H2545" s="391"/>
    </row>
    <row r="2546" spans="3:8" s="127" customFormat="1" ht="12.75">
      <c r="C2546" s="391"/>
      <c r="D2546" s="391"/>
      <c r="E2546" s="391"/>
      <c r="F2546" s="391"/>
      <c r="G2546" s="391"/>
      <c r="H2546" s="391"/>
    </row>
    <row r="2547" spans="3:8" s="127" customFormat="1" ht="12.75">
      <c r="C2547" s="391"/>
      <c r="D2547" s="391"/>
      <c r="E2547" s="391"/>
      <c r="F2547" s="391"/>
      <c r="G2547" s="391"/>
      <c r="H2547" s="391"/>
    </row>
    <row r="2548" spans="3:8" s="127" customFormat="1" ht="12.75">
      <c r="C2548" s="391"/>
      <c r="D2548" s="391"/>
      <c r="E2548" s="391"/>
      <c r="F2548" s="391"/>
      <c r="G2548" s="391"/>
      <c r="H2548" s="391"/>
    </row>
    <row r="2549" spans="3:8" s="127" customFormat="1" ht="12.75">
      <c r="C2549" s="391"/>
      <c r="D2549" s="391"/>
      <c r="E2549" s="391"/>
      <c r="F2549" s="391"/>
      <c r="G2549" s="391"/>
      <c r="H2549" s="391"/>
    </row>
    <row r="2550" spans="3:8" s="127" customFormat="1" ht="12.75">
      <c r="C2550" s="391"/>
      <c r="D2550" s="391"/>
      <c r="E2550" s="391"/>
      <c r="F2550" s="391"/>
      <c r="G2550" s="391"/>
      <c r="H2550" s="391"/>
    </row>
    <row r="2551" spans="3:8" s="127" customFormat="1" ht="12.75">
      <c r="C2551" s="391"/>
      <c r="D2551" s="391"/>
      <c r="E2551" s="391"/>
      <c r="F2551" s="391"/>
      <c r="G2551" s="391"/>
      <c r="H2551" s="391"/>
    </row>
    <row r="2552" spans="3:8" s="127" customFormat="1" ht="12.75">
      <c r="C2552" s="391"/>
      <c r="D2552" s="391"/>
      <c r="E2552" s="391"/>
      <c r="F2552" s="391"/>
      <c r="G2552" s="391"/>
      <c r="H2552" s="391"/>
    </row>
    <row r="2553" spans="3:8" s="127" customFormat="1" ht="12.75">
      <c r="C2553" s="391"/>
      <c r="D2553" s="391"/>
      <c r="E2553" s="391"/>
      <c r="F2553" s="391"/>
      <c r="G2553" s="391"/>
      <c r="H2553" s="391"/>
    </row>
    <row r="2554" spans="3:8" s="127" customFormat="1" ht="12.75">
      <c r="C2554" s="391"/>
      <c r="D2554" s="391"/>
      <c r="E2554" s="391"/>
      <c r="F2554" s="391"/>
      <c r="G2554" s="391"/>
      <c r="H2554" s="391"/>
    </row>
    <row r="2555" spans="3:8" s="127" customFormat="1" ht="12.75">
      <c r="C2555" s="391"/>
      <c r="D2555" s="391"/>
      <c r="E2555" s="391"/>
      <c r="F2555" s="391"/>
      <c r="G2555" s="391"/>
      <c r="H2555" s="391"/>
    </row>
    <row r="2556" spans="3:8" s="127" customFormat="1" ht="12.75">
      <c r="C2556" s="391"/>
      <c r="D2556" s="391"/>
      <c r="E2556" s="391"/>
      <c r="F2556" s="391"/>
      <c r="G2556" s="391"/>
      <c r="H2556" s="391"/>
    </row>
    <row r="2557" spans="3:8" s="127" customFormat="1" ht="12.75">
      <c r="C2557" s="391"/>
      <c r="D2557" s="391"/>
      <c r="E2557" s="391"/>
      <c r="F2557" s="391"/>
      <c r="G2557" s="391"/>
      <c r="H2557" s="391"/>
    </row>
    <row r="2558" spans="3:8" s="127" customFormat="1" ht="12.75">
      <c r="C2558" s="391"/>
      <c r="D2558" s="391"/>
      <c r="E2558" s="391"/>
      <c r="F2558" s="391"/>
      <c r="G2558" s="391"/>
      <c r="H2558" s="391"/>
    </row>
    <row r="2559" spans="3:8" s="127" customFormat="1" ht="12.75">
      <c r="C2559" s="391"/>
      <c r="D2559" s="391"/>
      <c r="E2559" s="391"/>
      <c r="F2559" s="391"/>
      <c r="G2559" s="391"/>
      <c r="H2559" s="391"/>
    </row>
    <row r="2560" spans="3:8" s="127" customFormat="1" ht="12.75">
      <c r="C2560" s="391"/>
      <c r="D2560" s="391"/>
      <c r="E2560" s="391"/>
      <c r="F2560" s="391"/>
      <c r="G2560" s="391"/>
      <c r="H2560" s="391"/>
    </row>
    <row r="2561" spans="3:8" s="127" customFormat="1" ht="12.75">
      <c r="C2561" s="391"/>
      <c r="D2561" s="391"/>
      <c r="E2561" s="391"/>
      <c r="F2561" s="391"/>
      <c r="G2561" s="391"/>
      <c r="H2561" s="391"/>
    </row>
    <row r="2562" spans="3:8" s="127" customFormat="1" ht="12.75">
      <c r="C2562" s="391"/>
      <c r="D2562" s="391"/>
      <c r="E2562" s="391"/>
      <c r="F2562" s="391"/>
      <c r="G2562" s="391"/>
      <c r="H2562" s="391"/>
    </row>
    <row r="2563" spans="3:8" s="127" customFormat="1" ht="12.75">
      <c r="C2563" s="391"/>
      <c r="D2563" s="391"/>
      <c r="E2563" s="391"/>
      <c r="F2563" s="391"/>
      <c r="G2563" s="391"/>
      <c r="H2563" s="391"/>
    </row>
    <row r="2564" spans="3:8" s="127" customFormat="1" ht="12.75">
      <c r="C2564" s="391"/>
      <c r="D2564" s="391"/>
      <c r="E2564" s="391"/>
      <c r="F2564" s="391"/>
      <c r="G2564" s="391"/>
      <c r="H2564" s="391"/>
    </row>
    <row r="2565" spans="3:8" s="127" customFormat="1" ht="12.75">
      <c r="C2565" s="391"/>
      <c r="D2565" s="391"/>
      <c r="E2565" s="391"/>
      <c r="F2565" s="391"/>
      <c r="G2565" s="391"/>
      <c r="H2565" s="391"/>
    </row>
    <row r="2566" spans="3:8" s="127" customFormat="1" ht="12.75">
      <c r="C2566" s="391"/>
      <c r="D2566" s="391"/>
      <c r="E2566" s="391"/>
      <c r="F2566" s="391"/>
      <c r="G2566" s="391"/>
      <c r="H2566" s="391"/>
    </row>
    <row r="2567" spans="3:8" s="127" customFormat="1" ht="12.75">
      <c r="C2567" s="391"/>
      <c r="D2567" s="391"/>
      <c r="E2567" s="391"/>
      <c r="F2567" s="391"/>
      <c r="G2567" s="391"/>
      <c r="H2567" s="391"/>
    </row>
    <row r="2568" spans="3:8" s="127" customFormat="1" ht="12.75">
      <c r="C2568" s="391"/>
      <c r="D2568" s="391"/>
      <c r="E2568" s="391"/>
      <c r="F2568" s="391"/>
      <c r="G2568" s="391"/>
      <c r="H2568" s="391"/>
    </row>
    <row r="2569" spans="3:8" s="127" customFormat="1" ht="12.75">
      <c r="C2569" s="391"/>
      <c r="D2569" s="391"/>
      <c r="E2569" s="391"/>
      <c r="F2569" s="391"/>
      <c r="G2569" s="391"/>
      <c r="H2569" s="391"/>
    </row>
    <row r="2570" spans="3:8" s="127" customFormat="1" ht="12.75">
      <c r="C2570" s="391"/>
      <c r="D2570" s="391"/>
      <c r="E2570" s="391"/>
      <c r="F2570" s="391"/>
      <c r="G2570" s="391"/>
      <c r="H2570" s="391"/>
    </row>
    <row r="2571" spans="3:8" s="127" customFormat="1" ht="12.75">
      <c r="C2571" s="391"/>
      <c r="D2571" s="391"/>
      <c r="E2571" s="391"/>
      <c r="F2571" s="391"/>
      <c r="G2571" s="391"/>
      <c r="H2571" s="391"/>
    </row>
    <row r="2572" spans="3:8" s="127" customFormat="1" ht="12.75">
      <c r="C2572" s="391"/>
      <c r="D2572" s="391"/>
      <c r="E2572" s="391"/>
      <c r="F2572" s="391"/>
      <c r="G2572" s="391"/>
      <c r="H2572" s="391"/>
    </row>
    <row r="2573" spans="3:8" s="127" customFormat="1" ht="12.75">
      <c r="C2573" s="391"/>
      <c r="D2573" s="391"/>
      <c r="E2573" s="391"/>
      <c r="F2573" s="391"/>
      <c r="G2573" s="391"/>
      <c r="H2573" s="391"/>
    </row>
    <row r="2574" spans="3:8" s="127" customFormat="1" ht="12.75">
      <c r="C2574" s="391"/>
      <c r="D2574" s="391"/>
      <c r="E2574" s="391"/>
      <c r="F2574" s="391"/>
      <c r="G2574" s="391"/>
      <c r="H2574" s="391"/>
    </row>
    <row r="2575" spans="3:8" s="127" customFormat="1" ht="12.75">
      <c r="C2575" s="391"/>
      <c r="D2575" s="391"/>
      <c r="E2575" s="391"/>
      <c r="F2575" s="391"/>
      <c r="G2575" s="391"/>
      <c r="H2575" s="391"/>
    </row>
    <row r="2576" spans="3:8" s="127" customFormat="1" ht="12.75">
      <c r="C2576" s="391"/>
      <c r="D2576" s="391"/>
      <c r="E2576" s="391"/>
      <c r="F2576" s="391"/>
      <c r="G2576" s="391"/>
      <c r="H2576" s="391"/>
    </row>
    <row r="2577" spans="3:8" s="127" customFormat="1" ht="12.75">
      <c r="C2577" s="391"/>
      <c r="D2577" s="391"/>
      <c r="E2577" s="391"/>
      <c r="F2577" s="391"/>
      <c r="G2577" s="391"/>
      <c r="H2577" s="391"/>
    </row>
    <row r="2578" spans="3:8" s="127" customFormat="1" ht="12.75">
      <c r="C2578" s="391"/>
      <c r="D2578" s="391"/>
      <c r="E2578" s="391"/>
      <c r="F2578" s="391"/>
      <c r="G2578" s="391"/>
      <c r="H2578" s="391"/>
    </row>
    <row r="2579" spans="3:8" s="127" customFormat="1" ht="12.75">
      <c r="C2579" s="391"/>
      <c r="D2579" s="391"/>
      <c r="E2579" s="391"/>
      <c r="F2579" s="391"/>
      <c r="G2579" s="391"/>
      <c r="H2579" s="391"/>
    </row>
    <row r="2580" spans="3:8" s="127" customFormat="1" ht="12.75">
      <c r="C2580" s="391"/>
      <c r="D2580" s="391"/>
      <c r="E2580" s="391"/>
      <c r="F2580" s="391"/>
      <c r="G2580" s="391"/>
      <c r="H2580" s="391"/>
    </row>
    <row r="2581" spans="3:8" s="127" customFormat="1" ht="12.75">
      <c r="C2581" s="391"/>
      <c r="D2581" s="391"/>
      <c r="E2581" s="391"/>
      <c r="F2581" s="391"/>
      <c r="G2581" s="391"/>
      <c r="H2581" s="391"/>
    </row>
    <row r="2582" spans="3:8" s="127" customFormat="1" ht="12.75">
      <c r="C2582" s="391"/>
      <c r="D2582" s="391"/>
      <c r="E2582" s="391"/>
      <c r="F2582" s="391"/>
      <c r="G2582" s="391"/>
      <c r="H2582" s="391"/>
    </row>
    <row r="2583" spans="3:8" s="127" customFormat="1" ht="12.75">
      <c r="C2583" s="391"/>
      <c r="D2583" s="391"/>
      <c r="E2583" s="391"/>
      <c r="F2583" s="391"/>
      <c r="G2583" s="391"/>
      <c r="H2583" s="391"/>
    </row>
    <row r="2584" spans="3:8" s="127" customFormat="1" ht="12.75">
      <c r="C2584" s="391"/>
      <c r="D2584" s="391"/>
      <c r="E2584" s="391"/>
      <c r="F2584" s="391"/>
      <c r="G2584" s="391"/>
      <c r="H2584" s="391"/>
    </row>
    <row r="2585" spans="3:8" s="127" customFormat="1" ht="12.75">
      <c r="C2585" s="391"/>
      <c r="D2585" s="391"/>
      <c r="E2585" s="391"/>
      <c r="F2585" s="391"/>
      <c r="G2585" s="391"/>
      <c r="H2585" s="391"/>
    </row>
    <row r="2586" spans="3:8" s="127" customFormat="1" ht="12.75">
      <c r="C2586" s="391"/>
      <c r="D2586" s="391"/>
      <c r="E2586" s="391"/>
      <c r="F2586" s="391"/>
      <c r="G2586" s="391"/>
      <c r="H2586" s="391"/>
    </row>
    <row r="2587" spans="3:8" s="127" customFormat="1" ht="12.75">
      <c r="C2587" s="391"/>
      <c r="D2587" s="391"/>
      <c r="E2587" s="391"/>
      <c r="F2587" s="391"/>
      <c r="G2587" s="391"/>
      <c r="H2587" s="391"/>
    </row>
    <row r="2588" spans="3:8" s="127" customFormat="1" ht="12.75">
      <c r="C2588" s="391"/>
      <c r="D2588" s="391"/>
      <c r="E2588" s="391"/>
      <c r="F2588" s="391"/>
      <c r="G2588" s="391"/>
      <c r="H2588" s="391"/>
    </row>
    <row r="2589" spans="3:8" s="127" customFormat="1" ht="12.75">
      <c r="C2589" s="391"/>
      <c r="D2589" s="391"/>
      <c r="E2589" s="391"/>
      <c r="F2589" s="391"/>
      <c r="G2589" s="391"/>
      <c r="H2589" s="391"/>
    </row>
    <row r="2590" spans="3:8" s="127" customFormat="1" ht="12.75">
      <c r="C2590" s="391"/>
      <c r="D2590" s="391"/>
      <c r="E2590" s="391"/>
      <c r="F2590" s="391"/>
      <c r="G2590" s="391"/>
      <c r="H2590" s="391"/>
    </row>
    <row r="2591" spans="3:8" s="127" customFormat="1" ht="12.75">
      <c r="C2591" s="391"/>
      <c r="D2591" s="391"/>
      <c r="E2591" s="391"/>
      <c r="F2591" s="391"/>
      <c r="G2591" s="391"/>
      <c r="H2591" s="391"/>
    </row>
    <row r="2592" spans="3:8" s="127" customFormat="1" ht="12.75">
      <c r="C2592" s="391"/>
      <c r="D2592" s="391"/>
      <c r="E2592" s="391"/>
      <c r="F2592" s="391"/>
      <c r="G2592" s="391"/>
      <c r="H2592" s="391"/>
    </row>
    <row r="2593" spans="3:8" s="127" customFormat="1" ht="12.75">
      <c r="C2593" s="391"/>
      <c r="D2593" s="391"/>
      <c r="E2593" s="391"/>
      <c r="F2593" s="391"/>
      <c r="G2593" s="391"/>
      <c r="H2593" s="391"/>
    </row>
    <row r="2594" spans="3:8" s="127" customFormat="1" ht="12.75">
      <c r="C2594" s="391"/>
      <c r="D2594" s="391"/>
      <c r="E2594" s="391"/>
      <c r="F2594" s="391"/>
      <c r="G2594" s="391"/>
      <c r="H2594" s="391"/>
    </row>
    <row r="2595" spans="3:8" s="127" customFormat="1" ht="12.75">
      <c r="C2595" s="391"/>
      <c r="D2595" s="391"/>
      <c r="E2595" s="391"/>
      <c r="F2595" s="391"/>
      <c r="G2595" s="391"/>
      <c r="H2595" s="391"/>
    </row>
    <row r="2596" spans="3:8" s="127" customFormat="1" ht="12.75">
      <c r="C2596" s="391"/>
      <c r="D2596" s="391"/>
      <c r="E2596" s="391"/>
      <c r="F2596" s="391"/>
      <c r="G2596" s="391"/>
      <c r="H2596" s="391"/>
    </row>
    <row r="2597" spans="3:8" s="127" customFormat="1" ht="12.75">
      <c r="C2597" s="391"/>
      <c r="D2597" s="391"/>
      <c r="E2597" s="391"/>
      <c r="F2597" s="391"/>
      <c r="G2597" s="391"/>
      <c r="H2597" s="391"/>
    </row>
    <row r="2598" spans="3:8" s="127" customFormat="1" ht="12.75">
      <c r="C2598" s="391"/>
      <c r="D2598" s="391"/>
      <c r="E2598" s="391"/>
      <c r="F2598" s="391"/>
      <c r="G2598" s="391"/>
      <c r="H2598" s="391"/>
    </row>
    <row r="2599" spans="3:8" s="127" customFormat="1" ht="12.75">
      <c r="C2599" s="391"/>
      <c r="D2599" s="391"/>
      <c r="E2599" s="391"/>
      <c r="F2599" s="391"/>
      <c r="G2599" s="391"/>
      <c r="H2599" s="391"/>
    </row>
    <row r="2600" spans="3:8" s="127" customFormat="1" ht="12.75">
      <c r="C2600" s="391"/>
      <c r="D2600" s="391"/>
      <c r="E2600" s="391"/>
      <c r="F2600" s="391"/>
      <c r="G2600" s="391"/>
      <c r="H2600" s="391"/>
    </row>
    <row r="2601" spans="3:8" s="127" customFormat="1" ht="12.75">
      <c r="C2601" s="391"/>
      <c r="D2601" s="391"/>
      <c r="E2601" s="391"/>
      <c r="F2601" s="391"/>
      <c r="G2601" s="391"/>
      <c r="H2601" s="391"/>
    </row>
    <row r="2602" spans="3:8" s="127" customFormat="1" ht="12.75">
      <c r="C2602" s="391"/>
      <c r="D2602" s="391"/>
      <c r="E2602" s="391"/>
      <c r="F2602" s="391"/>
      <c r="G2602" s="391"/>
      <c r="H2602" s="391"/>
    </row>
    <row r="2603" spans="3:8" s="127" customFormat="1" ht="12.75">
      <c r="C2603" s="391"/>
      <c r="D2603" s="391"/>
      <c r="E2603" s="391"/>
      <c r="F2603" s="391"/>
      <c r="G2603" s="391"/>
      <c r="H2603" s="391"/>
    </row>
    <row r="2604" spans="3:8" s="127" customFormat="1" ht="12.75">
      <c r="C2604" s="391"/>
      <c r="D2604" s="391"/>
      <c r="E2604" s="391"/>
      <c r="F2604" s="391"/>
      <c r="G2604" s="391"/>
      <c r="H2604" s="391"/>
    </row>
    <row r="2605" spans="3:8" s="127" customFormat="1" ht="12.75">
      <c r="C2605" s="391"/>
      <c r="D2605" s="391"/>
      <c r="E2605" s="391"/>
      <c r="F2605" s="391"/>
      <c r="G2605" s="391"/>
      <c r="H2605" s="391"/>
    </row>
    <row r="2606" spans="3:8" s="127" customFormat="1" ht="12.75">
      <c r="C2606" s="391"/>
      <c r="D2606" s="391"/>
      <c r="E2606" s="391"/>
      <c r="F2606" s="391"/>
      <c r="G2606" s="391"/>
      <c r="H2606" s="391"/>
    </row>
    <row r="2607" spans="3:8" s="127" customFormat="1" ht="12.75">
      <c r="C2607" s="391"/>
      <c r="D2607" s="391"/>
      <c r="E2607" s="391"/>
      <c r="F2607" s="391"/>
      <c r="G2607" s="391"/>
      <c r="H2607" s="391"/>
    </row>
    <row r="2608" spans="3:8" s="127" customFormat="1" ht="12.75">
      <c r="C2608" s="391"/>
      <c r="D2608" s="391"/>
      <c r="E2608" s="391"/>
      <c r="F2608" s="391"/>
      <c r="G2608" s="391"/>
      <c r="H2608" s="391"/>
    </row>
    <row r="2609" spans="3:8" s="127" customFormat="1" ht="12.75">
      <c r="C2609" s="391"/>
      <c r="D2609" s="391"/>
      <c r="E2609" s="391"/>
      <c r="F2609" s="391"/>
      <c r="G2609" s="391"/>
      <c r="H2609" s="391"/>
    </row>
    <row r="2610" spans="3:8" s="127" customFormat="1" ht="12.75">
      <c r="C2610" s="391"/>
      <c r="D2610" s="391"/>
      <c r="E2610" s="391"/>
      <c r="F2610" s="391"/>
      <c r="G2610" s="391"/>
      <c r="H2610" s="391"/>
    </row>
    <row r="2611" spans="3:8" s="127" customFormat="1" ht="12.75">
      <c r="C2611" s="391"/>
      <c r="D2611" s="391"/>
      <c r="E2611" s="391"/>
      <c r="F2611" s="391"/>
      <c r="G2611" s="391"/>
      <c r="H2611" s="391"/>
    </row>
    <row r="2612" spans="3:8" s="127" customFormat="1" ht="12.75">
      <c r="C2612" s="391"/>
      <c r="D2612" s="391"/>
      <c r="E2612" s="391"/>
      <c r="F2612" s="391"/>
      <c r="G2612" s="391"/>
      <c r="H2612" s="391"/>
    </row>
    <row r="2613" spans="3:8" s="127" customFormat="1" ht="12.75">
      <c r="C2613" s="391"/>
      <c r="D2613" s="391"/>
      <c r="E2613" s="391"/>
      <c r="F2613" s="391"/>
      <c r="G2613" s="391"/>
      <c r="H2613" s="391"/>
    </row>
    <row r="2614" spans="3:8" s="127" customFormat="1" ht="12.75">
      <c r="C2614" s="391"/>
      <c r="D2614" s="391"/>
      <c r="E2614" s="391"/>
      <c r="F2614" s="391"/>
      <c r="G2614" s="391"/>
      <c r="H2614" s="391"/>
    </row>
    <row r="2615" spans="3:8" s="127" customFormat="1" ht="12.75">
      <c r="C2615" s="391"/>
      <c r="D2615" s="391"/>
      <c r="E2615" s="391"/>
      <c r="F2615" s="391"/>
      <c r="G2615" s="391"/>
      <c r="H2615" s="391"/>
    </row>
    <row r="2616" spans="3:8" s="127" customFormat="1" ht="12.75">
      <c r="C2616" s="391"/>
      <c r="D2616" s="391"/>
      <c r="E2616" s="391"/>
      <c r="F2616" s="391"/>
      <c r="G2616" s="391"/>
      <c r="H2616" s="391"/>
    </row>
    <row r="2617" spans="3:8" s="127" customFormat="1" ht="12.75">
      <c r="C2617" s="391"/>
      <c r="D2617" s="391"/>
      <c r="E2617" s="391"/>
      <c r="F2617" s="391"/>
      <c r="G2617" s="391"/>
      <c r="H2617" s="391"/>
    </row>
    <row r="2618" spans="3:8" s="127" customFormat="1" ht="12.75">
      <c r="C2618" s="391"/>
      <c r="D2618" s="391"/>
      <c r="E2618" s="391"/>
      <c r="F2618" s="391"/>
      <c r="G2618" s="391"/>
      <c r="H2618" s="391"/>
    </row>
    <row r="2619" spans="3:8" s="127" customFormat="1" ht="12.75">
      <c r="C2619" s="391"/>
      <c r="D2619" s="391"/>
      <c r="E2619" s="391"/>
      <c r="F2619" s="391"/>
      <c r="G2619" s="391"/>
      <c r="H2619" s="391"/>
    </row>
    <row r="2620" spans="3:8" s="127" customFormat="1" ht="12.75">
      <c r="C2620" s="391"/>
      <c r="D2620" s="391"/>
      <c r="E2620" s="391"/>
      <c r="F2620" s="391"/>
      <c r="G2620" s="391"/>
      <c r="H2620" s="391"/>
    </row>
    <row r="2621" spans="3:8" s="127" customFormat="1" ht="12.75">
      <c r="C2621" s="391"/>
      <c r="D2621" s="391"/>
      <c r="E2621" s="391"/>
      <c r="F2621" s="391"/>
      <c r="G2621" s="391"/>
      <c r="H2621" s="391"/>
    </row>
    <row r="2622" spans="3:8" s="127" customFormat="1" ht="12.75">
      <c r="C2622" s="391"/>
      <c r="D2622" s="391"/>
      <c r="E2622" s="391"/>
      <c r="F2622" s="391"/>
      <c r="G2622" s="391"/>
      <c r="H2622" s="391"/>
    </row>
    <row r="2623" spans="3:8" s="127" customFormat="1" ht="12.75">
      <c r="C2623" s="391"/>
      <c r="D2623" s="391"/>
      <c r="E2623" s="391"/>
      <c r="F2623" s="391"/>
      <c r="G2623" s="391"/>
      <c r="H2623" s="391"/>
    </row>
    <row r="2624" spans="3:8" s="127" customFormat="1" ht="12.75">
      <c r="C2624" s="391"/>
      <c r="D2624" s="391"/>
      <c r="E2624" s="391"/>
      <c r="F2624" s="391"/>
      <c r="G2624" s="391"/>
      <c r="H2624" s="391"/>
    </row>
    <row r="2625" spans="3:8" s="127" customFormat="1" ht="12.75">
      <c r="C2625" s="391"/>
      <c r="D2625" s="391"/>
      <c r="E2625" s="391"/>
      <c r="F2625" s="391"/>
      <c r="G2625" s="391"/>
      <c r="H2625" s="391"/>
    </row>
    <row r="2626" spans="3:8" s="127" customFormat="1" ht="12.75">
      <c r="C2626" s="391"/>
      <c r="D2626" s="391"/>
      <c r="E2626" s="391"/>
      <c r="F2626" s="391"/>
      <c r="G2626" s="391"/>
      <c r="H2626" s="391"/>
    </row>
    <row r="2627" spans="3:8" s="127" customFormat="1" ht="12.75">
      <c r="C2627" s="391"/>
      <c r="D2627" s="391"/>
      <c r="E2627" s="391"/>
      <c r="F2627" s="391"/>
      <c r="G2627" s="391"/>
      <c r="H2627" s="391"/>
    </row>
    <row r="2628" spans="3:8" s="127" customFormat="1" ht="12.75">
      <c r="C2628" s="391"/>
      <c r="D2628" s="391"/>
      <c r="E2628" s="391"/>
      <c r="F2628" s="391"/>
      <c r="G2628" s="391"/>
      <c r="H2628" s="391"/>
    </row>
    <row r="2629" spans="3:8" s="127" customFormat="1" ht="12.75">
      <c r="C2629" s="391"/>
      <c r="D2629" s="391"/>
      <c r="E2629" s="391"/>
      <c r="F2629" s="391"/>
      <c r="G2629" s="391"/>
      <c r="H2629" s="391"/>
    </row>
    <row r="2630" spans="3:8" s="127" customFormat="1" ht="12.75">
      <c r="C2630" s="391"/>
      <c r="D2630" s="391"/>
      <c r="E2630" s="391"/>
      <c r="F2630" s="391"/>
      <c r="G2630" s="391"/>
      <c r="H2630" s="391"/>
    </row>
    <row r="2631" spans="3:8" s="127" customFormat="1" ht="12.75">
      <c r="C2631" s="391"/>
      <c r="D2631" s="391"/>
      <c r="E2631" s="391"/>
      <c r="F2631" s="391"/>
      <c r="G2631" s="391"/>
      <c r="H2631" s="391"/>
    </row>
    <row r="2632" spans="3:8" s="127" customFormat="1" ht="12.75">
      <c r="C2632" s="391"/>
      <c r="D2632" s="391"/>
      <c r="E2632" s="391"/>
      <c r="F2632" s="391"/>
      <c r="G2632" s="391"/>
      <c r="H2632" s="391"/>
    </row>
    <row r="2633" spans="3:8" s="127" customFormat="1" ht="12.75">
      <c r="C2633" s="391"/>
      <c r="D2633" s="391"/>
      <c r="E2633" s="391"/>
      <c r="F2633" s="391"/>
      <c r="G2633" s="391"/>
      <c r="H2633" s="391"/>
    </row>
    <row r="2634" spans="3:8" s="127" customFormat="1" ht="12.75">
      <c r="C2634" s="391"/>
      <c r="D2634" s="391"/>
      <c r="E2634" s="391"/>
      <c r="F2634" s="391"/>
      <c r="G2634" s="391"/>
      <c r="H2634" s="391"/>
    </row>
    <row r="2635" spans="3:8" s="127" customFormat="1" ht="12.75">
      <c r="C2635" s="391"/>
      <c r="D2635" s="391"/>
      <c r="E2635" s="391"/>
      <c r="F2635" s="391"/>
      <c r="G2635" s="391"/>
      <c r="H2635" s="391"/>
    </row>
    <row r="2636" spans="3:8" s="127" customFormat="1" ht="12.75">
      <c r="C2636" s="391"/>
      <c r="D2636" s="391"/>
      <c r="E2636" s="391"/>
      <c r="F2636" s="391"/>
      <c r="G2636" s="391"/>
      <c r="H2636" s="391"/>
    </row>
    <row r="2637" spans="3:8" s="127" customFormat="1" ht="12.75">
      <c r="C2637" s="391"/>
      <c r="D2637" s="391"/>
      <c r="E2637" s="391"/>
      <c r="F2637" s="391"/>
      <c r="G2637" s="391"/>
      <c r="H2637" s="391"/>
    </row>
    <row r="2638" spans="3:8" s="127" customFormat="1" ht="12.75">
      <c r="C2638" s="391"/>
      <c r="D2638" s="391"/>
      <c r="E2638" s="391"/>
      <c r="F2638" s="391"/>
      <c r="G2638" s="391"/>
      <c r="H2638" s="391"/>
    </row>
    <row r="2639" spans="3:8" s="127" customFormat="1" ht="12.75">
      <c r="C2639" s="391"/>
      <c r="D2639" s="391"/>
      <c r="E2639" s="391"/>
      <c r="F2639" s="391"/>
      <c r="G2639" s="391"/>
      <c r="H2639" s="391"/>
    </row>
    <row r="2640" spans="3:8" s="127" customFormat="1" ht="12.75">
      <c r="C2640" s="391"/>
      <c r="D2640" s="391"/>
      <c r="E2640" s="391"/>
      <c r="F2640" s="391"/>
      <c r="G2640" s="391"/>
      <c r="H2640" s="391"/>
    </row>
    <row r="2641" spans="3:8" s="127" customFormat="1" ht="12.75">
      <c r="C2641" s="391"/>
      <c r="D2641" s="391"/>
      <c r="E2641" s="391"/>
      <c r="F2641" s="391"/>
      <c r="G2641" s="391"/>
      <c r="H2641" s="391"/>
    </row>
    <row r="2642" spans="3:8" s="127" customFormat="1" ht="12.75">
      <c r="C2642" s="391"/>
      <c r="D2642" s="391"/>
      <c r="E2642" s="391"/>
      <c r="F2642" s="391"/>
      <c r="G2642" s="391"/>
      <c r="H2642" s="391"/>
    </row>
    <row r="2643" spans="3:8" s="127" customFormat="1" ht="12.75">
      <c r="C2643" s="391"/>
      <c r="D2643" s="391"/>
      <c r="E2643" s="391"/>
      <c r="F2643" s="391"/>
      <c r="G2643" s="391"/>
      <c r="H2643" s="391"/>
    </row>
    <row r="2644" spans="3:8" s="127" customFormat="1" ht="12.75">
      <c r="C2644" s="391"/>
      <c r="D2644" s="391"/>
      <c r="E2644" s="391"/>
      <c r="F2644" s="391"/>
      <c r="G2644" s="391"/>
      <c r="H2644" s="391"/>
    </row>
    <row r="2645" spans="3:8" s="127" customFormat="1" ht="12.75">
      <c r="C2645" s="391"/>
      <c r="D2645" s="391"/>
      <c r="E2645" s="391"/>
      <c r="F2645" s="391"/>
      <c r="G2645" s="391"/>
      <c r="H2645" s="391"/>
    </row>
    <row r="2646" spans="3:8" s="127" customFormat="1" ht="12.75">
      <c r="C2646" s="391"/>
      <c r="D2646" s="391"/>
      <c r="E2646" s="391"/>
      <c r="F2646" s="391"/>
      <c r="G2646" s="391"/>
      <c r="H2646" s="391"/>
    </row>
    <row r="2647" spans="3:8" s="127" customFormat="1" ht="12.75">
      <c r="C2647" s="391"/>
      <c r="D2647" s="391"/>
      <c r="E2647" s="391"/>
      <c r="F2647" s="391"/>
      <c r="G2647" s="391"/>
      <c r="H2647" s="391"/>
    </row>
    <row r="2648" spans="3:8" s="127" customFormat="1" ht="12.75">
      <c r="C2648" s="391"/>
      <c r="D2648" s="391"/>
      <c r="E2648" s="391"/>
      <c r="F2648" s="391"/>
      <c r="G2648" s="391"/>
      <c r="H2648" s="391"/>
    </row>
    <row r="2649" spans="3:8" s="127" customFormat="1" ht="12.75">
      <c r="C2649" s="391"/>
      <c r="D2649" s="391"/>
      <c r="E2649" s="391"/>
      <c r="F2649" s="391"/>
      <c r="G2649" s="391"/>
      <c r="H2649" s="391"/>
    </row>
    <row r="2650" spans="3:8" s="127" customFormat="1" ht="12.75">
      <c r="C2650" s="391"/>
      <c r="D2650" s="391"/>
      <c r="E2650" s="391"/>
      <c r="F2650" s="391"/>
      <c r="G2650" s="391"/>
      <c r="H2650" s="391"/>
    </row>
    <row r="2651" spans="3:8" s="127" customFormat="1" ht="12.75">
      <c r="C2651" s="391"/>
      <c r="D2651" s="391"/>
      <c r="E2651" s="391"/>
      <c r="F2651" s="391"/>
      <c r="G2651" s="391"/>
      <c r="H2651" s="391"/>
    </row>
    <row r="2652" spans="3:8" s="127" customFormat="1" ht="12.75">
      <c r="C2652" s="391"/>
      <c r="D2652" s="391"/>
      <c r="E2652" s="391"/>
      <c r="F2652" s="391"/>
      <c r="G2652" s="391"/>
      <c r="H2652" s="391"/>
    </row>
    <row r="2653" spans="3:8" s="127" customFormat="1" ht="12.75">
      <c r="C2653" s="391"/>
      <c r="D2653" s="391"/>
      <c r="E2653" s="391"/>
      <c r="F2653" s="391"/>
      <c r="G2653" s="391"/>
      <c r="H2653" s="391"/>
    </row>
    <row r="2654" spans="3:8" s="127" customFormat="1" ht="12.75">
      <c r="C2654" s="391"/>
      <c r="D2654" s="391"/>
      <c r="E2654" s="391"/>
      <c r="F2654" s="391"/>
      <c r="G2654" s="391"/>
      <c r="H2654" s="391"/>
    </row>
    <row r="2655" spans="3:8" s="127" customFormat="1" ht="12.75">
      <c r="C2655" s="391"/>
      <c r="D2655" s="391"/>
      <c r="E2655" s="391"/>
      <c r="F2655" s="391"/>
      <c r="G2655" s="391"/>
      <c r="H2655" s="391"/>
    </row>
    <row r="2656" spans="3:8" s="127" customFormat="1" ht="12.75">
      <c r="C2656" s="391"/>
      <c r="D2656" s="391"/>
      <c r="E2656" s="391"/>
      <c r="F2656" s="391"/>
      <c r="G2656" s="391"/>
      <c r="H2656" s="391"/>
    </row>
    <row r="2657" spans="3:8" s="127" customFormat="1" ht="12.75">
      <c r="C2657" s="391"/>
      <c r="D2657" s="391"/>
      <c r="E2657" s="391"/>
      <c r="F2657" s="391"/>
      <c r="G2657" s="391"/>
      <c r="H2657" s="391"/>
    </row>
    <row r="2658" spans="3:8" s="127" customFormat="1" ht="12.75">
      <c r="C2658" s="391"/>
      <c r="D2658" s="391"/>
      <c r="E2658" s="391"/>
      <c r="F2658" s="391"/>
      <c r="G2658" s="391"/>
      <c r="H2658" s="391"/>
    </row>
    <row r="2659" spans="3:8" s="127" customFormat="1" ht="12.75">
      <c r="C2659" s="391"/>
      <c r="D2659" s="391"/>
      <c r="E2659" s="391"/>
      <c r="F2659" s="391"/>
      <c r="G2659" s="391"/>
      <c r="H2659" s="391"/>
    </row>
    <row r="2660" spans="3:8" s="127" customFormat="1" ht="12.75">
      <c r="C2660" s="391"/>
      <c r="D2660" s="391"/>
      <c r="E2660" s="391"/>
      <c r="F2660" s="391"/>
      <c r="G2660" s="391"/>
      <c r="H2660" s="391"/>
    </row>
    <row r="2661" spans="3:8" s="127" customFormat="1" ht="12.75">
      <c r="C2661" s="391"/>
      <c r="D2661" s="391"/>
      <c r="E2661" s="391"/>
      <c r="F2661" s="391"/>
      <c r="G2661" s="391"/>
      <c r="H2661" s="391"/>
    </row>
    <row r="2662" spans="3:8" s="127" customFormat="1" ht="12.75">
      <c r="C2662" s="391"/>
      <c r="D2662" s="391"/>
      <c r="E2662" s="391"/>
      <c r="F2662" s="391"/>
      <c r="G2662" s="391"/>
      <c r="H2662" s="391"/>
    </row>
    <row r="2663" spans="3:8" s="127" customFormat="1" ht="12.75">
      <c r="C2663" s="391"/>
      <c r="D2663" s="391"/>
      <c r="E2663" s="391"/>
      <c r="F2663" s="391"/>
      <c r="G2663" s="391"/>
      <c r="H2663" s="391"/>
    </row>
    <row r="2664" spans="3:8" s="127" customFormat="1" ht="12.75">
      <c r="C2664" s="391"/>
      <c r="D2664" s="391"/>
      <c r="E2664" s="391"/>
      <c r="F2664" s="391"/>
      <c r="G2664" s="391"/>
      <c r="H2664" s="391"/>
    </row>
    <row r="2665" spans="3:8" s="127" customFormat="1" ht="12.75">
      <c r="C2665" s="391"/>
      <c r="D2665" s="391"/>
      <c r="E2665" s="391"/>
      <c r="F2665" s="391"/>
      <c r="G2665" s="391"/>
      <c r="H2665" s="391"/>
    </row>
    <row r="2666" spans="3:8" s="127" customFormat="1" ht="12.75">
      <c r="C2666" s="391"/>
      <c r="D2666" s="391"/>
      <c r="E2666" s="391"/>
      <c r="F2666" s="391"/>
      <c r="G2666" s="391"/>
      <c r="H2666" s="391"/>
    </row>
    <row r="2667" spans="3:8" s="127" customFormat="1" ht="12.75">
      <c r="C2667" s="391"/>
      <c r="D2667" s="391"/>
      <c r="E2667" s="391"/>
      <c r="F2667" s="391"/>
      <c r="G2667" s="391"/>
      <c r="H2667" s="391"/>
    </row>
    <row r="2668" spans="3:8" s="127" customFormat="1" ht="12.75">
      <c r="C2668" s="391"/>
      <c r="D2668" s="391"/>
      <c r="E2668" s="391"/>
      <c r="F2668" s="391"/>
      <c r="G2668" s="391"/>
      <c r="H2668" s="391"/>
    </row>
    <row r="2669" spans="3:8" s="127" customFormat="1" ht="12.75">
      <c r="C2669" s="391"/>
      <c r="D2669" s="391"/>
      <c r="E2669" s="391"/>
      <c r="F2669" s="391"/>
      <c r="G2669" s="391"/>
      <c r="H2669" s="391"/>
    </row>
    <row r="2670" spans="3:8" s="127" customFormat="1" ht="12.75">
      <c r="C2670" s="391"/>
      <c r="D2670" s="391"/>
      <c r="E2670" s="391"/>
      <c r="F2670" s="391"/>
      <c r="G2670" s="391"/>
      <c r="H2670" s="391"/>
    </row>
    <row r="2671" spans="3:8" s="127" customFormat="1" ht="12.75">
      <c r="C2671" s="391"/>
      <c r="D2671" s="391"/>
      <c r="E2671" s="391"/>
      <c r="F2671" s="391"/>
      <c r="G2671" s="391"/>
      <c r="H2671" s="391"/>
    </row>
    <row r="2672" spans="3:8" s="127" customFormat="1" ht="12.75">
      <c r="C2672" s="391"/>
      <c r="D2672" s="391"/>
      <c r="E2672" s="391"/>
      <c r="F2672" s="391"/>
      <c r="G2672" s="391"/>
      <c r="H2672" s="391"/>
    </row>
    <row r="2673" spans="3:8" s="127" customFormat="1" ht="12.75">
      <c r="C2673" s="391"/>
      <c r="D2673" s="391"/>
      <c r="E2673" s="391"/>
      <c r="F2673" s="391"/>
      <c r="G2673" s="391"/>
      <c r="H2673" s="391"/>
    </row>
    <row r="2674" spans="3:8" s="127" customFormat="1" ht="12.75">
      <c r="C2674" s="391"/>
      <c r="D2674" s="391"/>
      <c r="E2674" s="391"/>
      <c r="F2674" s="391"/>
      <c r="G2674" s="391"/>
      <c r="H2674" s="391"/>
    </row>
    <row r="2675" spans="3:8" s="127" customFormat="1" ht="12.75">
      <c r="C2675" s="391"/>
      <c r="D2675" s="391"/>
      <c r="E2675" s="391"/>
      <c r="F2675" s="391"/>
      <c r="G2675" s="391"/>
      <c r="H2675" s="391"/>
    </row>
    <row r="2676" spans="3:8" s="127" customFormat="1" ht="12.75">
      <c r="C2676" s="391"/>
      <c r="D2676" s="391"/>
      <c r="E2676" s="391"/>
      <c r="F2676" s="391"/>
      <c r="G2676" s="391"/>
      <c r="H2676" s="391"/>
    </row>
    <row r="2677" spans="3:8" s="127" customFormat="1" ht="12.75">
      <c r="C2677" s="391"/>
      <c r="D2677" s="391"/>
      <c r="E2677" s="391"/>
      <c r="F2677" s="391"/>
      <c r="G2677" s="391"/>
      <c r="H2677" s="391"/>
    </row>
    <row r="2678" spans="3:8" s="127" customFormat="1" ht="12.75">
      <c r="C2678" s="391"/>
      <c r="D2678" s="391"/>
      <c r="E2678" s="391"/>
      <c r="F2678" s="391"/>
      <c r="G2678" s="391"/>
      <c r="H2678" s="391"/>
    </row>
    <row r="2679" spans="3:8" s="127" customFormat="1" ht="12.75">
      <c r="C2679" s="391"/>
      <c r="D2679" s="391"/>
      <c r="E2679" s="391"/>
      <c r="F2679" s="391"/>
      <c r="G2679" s="391"/>
      <c r="H2679" s="391"/>
    </row>
    <row r="2680" spans="3:8" s="127" customFormat="1" ht="12.75">
      <c r="C2680" s="391"/>
      <c r="D2680" s="391"/>
      <c r="E2680" s="391"/>
      <c r="F2680" s="391"/>
      <c r="G2680" s="391"/>
      <c r="H2680" s="391"/>
    </row>
    <row r="2681" spans="3:8" s="127" customFormat="1" ht="12.75">
      <c r="C2681" s="391"/>
      <c r="D2681" s="391"/>
      <c r="E2681" s="391"/>
      <c r="F2681" s="391"/>
      <c r="G2681" s="391"/>
      <c r="H2681" s="391"/>
    </row>
    <row r="2682" spans="3:8" s="127" customFormat="1" ht="12.75">
      <c r="C2682" s="391"/>
      <c r="D2682" s="391"/>
      <c r="E2682" s="391"/>
      <c r="F2682" s="391"/>
      <c r="G2682" s="391"/>
      <c r="H2682" s="391"/>
    </row>
    <row r="2683" spans="3:8" s="127" customFormat="1" ht="12.75">
      <c r="C2683" s="391"/>
      <c r="D2683" s="391"/>
      <c r="E2683" s="391"/>
      <c r="F2683" s="391"/>
      <c r="G2683" s="391"/>
      <c r="H2683" s="391"/>
    </row>
    <row r="2684" spans="3:8" s="127" customFormat="1" ht="12.75">
      <c r="C2684" s="391"/>
      <c r="D2684" s="391"/>
      <c r="E2684" s="391"/>
      <c r="F2684" s="391"/>
      <c r="G2684" s="391"/>
      <c r="H2684" s="391"/>
    </row>
    <row r="2685" spans="3:8" s="127" customFormat="1" ht="12.75">
      <c r="C2685" s="391"/>
      <c r="D2685" s="391"/>
      <c r="E2685" s="391"/>
      <c r="F2685" s="391"/>
      <c r="G2685" s="391"/>
      <c r="H2685" s="391"/>
    </row>
    <row r="2686" spans="3:8" s="127" customFormat="1" ht="12.75">
      <c r="C2686" s="391"/>
      <c r="D2686" s="391"/>
      <c r="E2686" s="391"/>
      <c r="F2686" s="391"/>
      <c r="G2686" s="391"/>
      <c r="H2686" s="391"/>
    </row>
    <row r="2687" spans="3:8" s="127" customFormat="1" ht="12.75">
      <c r="C2687" s="391"/>
      <c r="D2687" s="391"/>
      <c r="E2687" s="391"/>
      <c r="F2687" s="391"/>
      <c r="G2687" s="391"/>
      <c r="H2687" s="391"/>
    </row>
    <row r="2688" spans="3:8" s="127" customFormat="1" ht="12.75">
      <c r="C2688" s="391"/>
      <c r="D2688" s="391"/>
      <c r="E2688" s="391"/>
      <c r="F2688" s="391"/>
      <c r="G2688" s="391"/>
      <c r="H2688" s="391"/>
    </row>
    <row r="2689" spans="3:8" s="127" customFormat="1" ht="12.75">
      <c r="C2689" s="391"/>
      <c r="D2689" s="391"/>
      <c r="E2689" s="391"/>
      <c r="F2689" s="391"/>
      <c r="G2689" s="391"/>
      <c r="H2689" s="391"/>
    </row>
    <row r="2690" spans="3:8" s="127" customFormat="1" ht="12.75">
      <c r="C2690" s="391"/>
      <c r="D2690" s="391"/>
      <c r="E2690" s="391"/>
      <c r="F2690" s="391"/>
      <c r="G2690" s="391"/>
      <c r="H2690" s="391"/>
    </row>
    <row r="2691" spans="3:8" s="127" customFormat="1" ht="12.75">
      <c r="C2691" s="391"/>
      <c r="D2691" s="391"/>
      <c r="E2691" s="391"/>
      <c r="F2691" s="391"/>
      <c r="G2691" s="391"/>
      <c r="H2691" s="391"/>
    </row>
    <row r="2692" spans="3:8" s="127" customFormat="1" ht="12.75">
      <c r="C2692" s="391"/>
      <c r="D2692" s="391"/>
      <c r="E2692" s="391"/>
      <c r="F2692" s="391"/>
      <c r="G2692" s="391"/>
      <c r="H2692" s="391"/>
    </row>
    <row r="2693" spans="3:8" s="127" customFormat="1" ht="12.75">
      <c r="C2693" s="391"/>
      <c r="D2693" s="391"/>
      <c r="E2693" s="391"/>
      <c r="F2693" s="391"/>
      <c r="G2693" s="391"/>
      <c r="H2693" s="391"/>
    </row>
    <row r="2694" spans="3:8" s="127" customFormat="1" ht="12.75">
      <c r="C2694" s="391"/>
      <c r="D2694" s="391"/>
      <c r="E2694" s="391"/>
      <c r="F2694" s="391"/>
      <c r="G2694" s="391"/>
      <c r="H2694" s="391"/>
    </row>
    <row r="2695" spans="3:8" s="127" customFormat="1" ht="12.75">
      <c r="C2695" s="391"/>
      <c r="D2695" s="391"/>
      <c r="E2695" s="391"/>
      <c r="F2695" s="391"/>
      <c r="G2695" s="391"/>
      <c r="H2695" s="391"/>
    </row>
    <row r="2696" spans="3:8" s="127" customFormat="1" ht="12.75">
      <c r="C2696" s="391"/>
      <c r="D2696" s="391"/>
      <c r="E2696" s="391"/>
      <c r="F2696" s="391"/>
      <c r="G2696" s="391"/>
      <c r="H2696" s="391"/>
    </row>
    <row r="2697" spans="3:8" s="127" customFormat="1" ht="12.75">
      <c r="C2697" s="391"/>
      <c r="D2697" s="391"/>
      <c r="E2697" s="391"/>
      <c r="F2697" s="391"/>
      <c r="G2697" s="391"/>
      <c r="H2697" s="391"/>
    </row>
    <row r="2698" spans="3:8" s="127" customFormat="1" ht="12.75">
      <c r="C2698" s="391"/>
      <c r="D2698" s="391"/>
      <c r="E2698" s="391"/>
      <c r="F2698" s="391"/>
      <c r="G2698" s="391"/>
      <c r="H2698" s="391"/>
    </row>
    <row r="2699" spans="3:8" s="127" customFormat="1" ht="12.75">
      <c r="C2699" s="391"/>
      <c r="D2699" s="391"/>
      <c r="E2699" s="391"/>
      <c r="F2699" s="391"/>
      <c r="G2699" s="391"/>
      <c r="H2699" s="391"/>
    </row>
    <row r="2700" spans="3:8" s="127" customFormat="1" ht="12.75">
      <c r="C2700" s="391"/>
      <c r="D2700" s="391"/>
      <c r="E2700" s="391"/>
      <c r="F2700" s="391"/>
      <c r="G2700" s="391"/>
      <c r="H2700" s="391"/>
    </row>
    <row r="2701" spans="3:8" s="127" customFormat="1" ht="12.75">
      <c r="C2701" s="391"/>
      <c r="D2701" s="391"/>
      <c r="E2701" s="391"/>
      <c r="F2701" s="391"/>
      <c r="G2701" s="391"/>
      <c r="H2701" s="391"/>
    </row>
    <row r="2702" spans="3:8" s="127" customFormat="1" ht="12.75">
      <c r="C2702" s="391"/>
      <c r="D2702" s="391"/>
      <c r="E2702" s="391"/>
      <c r="F2702" s="391"/>
      <c r="G2702" s="391"/>
      <c r="H2702" s="391"/>
    </row>
    <row r="2703" spans="3:8" s="127" customFormat="1" ht="12.75">
      <c r="C2703" s="391"/>
      <c r="D2703" s="391"/>
      <c r="E2703" s="391"/>
      <c r="F2703" s="391"/>
      <c r="G2703" s="391"/>
      <c r="H2703" s="391"/>
    </row>
    <row r="2704" spans="3:8" s="127" customFormat="1" ht="12.75">
      <c r="C2704" s="391"/>
      <c r="D2704" s="391"/>
      <c r="E2704" s="391"/>
      <c r="F2704" s="391"/>
      <c r="G2704" s="391"/>
      <c r="H2704" s="391"/>
    </row>
    <row r="2705" spans="3:8" s="127" customFormat="1" ht="12.75">
      <c r="C2705" s="391"/>
      <c r="D2705" s="391"/>
      <c r="E2705" s="391"/>
      <c r="F2705" s="391"/>
      <c r="G2705" s="391"/>
      <c r="H2705" s="391"/>
    </row>
    <row r="2706" spans="3:8" s="127" customFormat="1" ht="12.75">
      <c r="C2706" s="391"/>
      <c r="D2706" s="391"/>
      <c r="E2706" s="391"/>
      <c r="F2706" s="391"/>
      <c r="G2706" s="391"/>
      <c r="H2706" s="391"/>
    </row>
    <row r="2707" spans="3:8" s="127" customFormat="1" ht="12.75">
      <c r="C2707" s="391"/>
      <c r="D2707" s="391"/>
      <c r="E2707" s="391"/>
      <c r="F2707" s="391"/>
      <c r="G2707" s="391"/>
      <c r="H2707" s="391"/>
    </row>
    <row r="2708" spans="3:8" s="127" customFormat="1" ht="12.75">
      <c r="C2708" s="391"/>
      <c r="D2708" s="391"/>
      <c r="E2708" s="391"/>
      <c r="F2708" s="391"/>
      <c r="G2708" s="391"/>
      <c r="H2708" s="391"/>
    </row>
    <row r="2709" spans="3:8" s="127" customFormat="1" ht="12.75">
      <c r="C2709" s="391"/>
      <c r="D2709" s="391"/>
      <c r="E2709" s="391"/>
      <c r="F2709" s="391"/>
      <c r="G2709" s="391"/>
      <c r="H2709" s="391"/>
    </row>
    <row r="2710" spans="3:8" s="127" customFormat="1" ht="12.75">
      <c r="C2710" s="391"/>
      <c r="D2710" s="391"/>
      <c r="E2710" s="391"/>
      <c r="F2710" s="391"/>
      <c r="G2710" s="391"/>
      <c r="H2710" s="391"/>
    </row>
    <row r="2711" spans="3:8" s="127" customFormat="1" ht="12.75">
      <c r="C2711" s="391"/>
      <c r="D2711" s="391"/>
      <c r="E2711" s="391"/>
      <c r="F2711" s="391"/>
      <c r="G2711" s="391"/>
      <c r="H2711" s="391"/>
    </row>
    <row r="2712" spans="3:8" s="127" customFormat="1" ht="12.75">
      <c r="C2712" s="391"/>
      <c r="D2712" s="391"/>
      <c r="E2712" s="391"/>
      <c r="F2712" s="391"/>
      <c r="G2712" s="391"/>
      <c r="H2712" s="391"/>
    </row>
    <row r="2713" spans="3:8" s="127" customFormat="1" ht="12.75">
      <c r="C2713" s="391"/>
      <c r="D2713" s="391"/>
      <c r="E2713" s="391"/>
      <c r="F2713" s="391"/>
      <c r="G2713" s="391"/>
      <c r="H2713" s="391"/>
    </row>
    <row r="2714" spans="3:8" s="127" customFormat="1" ht="12.75">
      <c r="C2714" s="391"/>
      <c r="D2714" s="391"/>
      <c r="E2714" s="391"/>
      <c r="F2714" s="391"/>
      <c r="G2714" s="391"/>
      <c r="H2714" s="391"/>
    </row>
    <row r="2715" spans="3:8" s="127" customFormat="1" ht="12.75">
      <c r="C2715" s="391"/>
      <c r="D2715" s="391"/>
      <c r="E2715" s="391"/>
      <c r="F2715" s="391"/>
      <c r="G2715" s="391"/>
      <c r="H2715" s="391"/>
    </row>
    <row r="2716" spans="3:8" s="127" customFormat="1" ht="12.75">
      <c r="C2716" s="391"/>
      <c r="D2716" s="391"/>
      <c r="E2716" s="391"/>
      <c r="F2716" s="391"/>
      <c r="G2716" s="391"/>
      <c r="H2716" s="391"/>
    </row>
    <row r="2717" spans="3:8" s="127" customFormat="1" ht="12.75">
      <c r="C2717" s="391"/>
      <c r="D2717" s="391"/>
      <c r="E2717" s="391"/>
      <c r="F2717" s="391"/>
      <c r="G2717" s="391"/>
      <c r="H2717" s="391"/>
    </row>
    <row r="2718" spans="3:8" s="127" customFormat="1" ht="12.75">
      <c r="C2718" s="391"/>
      <c r="D2718" s="391"/>
      <c r="E2718" s="391"/>
      <c r="F2718" s="391"/>
      <c r="G2718" s="391"/>
      <c r="H2718" s="391"/>
    </row>
    <row r="2719" spans="3:8" s="127" customFormat="1" ht="12.75">
      <c r="C2719" s="391"/>
      <c r="D2719" s="391"/>
      <c r="E2719" s="391"/>
      <c r="F2719" s="391"/>
      <c r="G2719" s="391"/>
      <c r="H2719" s="391"/>
    </row>
    <row r="2720" spans="3:8" s="127" customFormat="1" ht="12.75">
      <c r="C2720" s="391"/>
      <c r="D2720" s="391"/>
      <c r="E2720" s="391"/>
      <c r="F2720" s="391"/>
      <c r="G2720" s="391"/>
      <c r="H2720" s="391"/>
    </row>
    <row r="2721" spans="3:8" s="127" customFormat="1" ht="12.75">
      <c r="C2721" s="391"/>
      <c r="D2721" s="391"/>
      <c r="E2721" s="391"/>
      <c r="F2721" s="391"/>
      <c r="G2721" s="391"/>
      <c r="H2721" s="391"/>
    </row>
    <row r="2722" spans="3:8" s="127" customFormat="1" ht="12.75">
      <c r="C2722" s="391"/>
      <c r="D2722" s="391"/>
      <c r="E2722" s="391"/>
      <c r="F2722" s="391"/>
      <c r="G2722" s="391"/>
      <c r="H2722" s="391"/>
    </row>
    <row r="2723" spans="3:8" s="127" customFormat="1" ht="12.75">
      <c r="C2723" s="391"/>
      <c r="D2723" s="391"/>
      <c r="E2723" s="391"/>
      <c r="F2723" s="391"/>
      <c r="G2723" s="391"/>
      <c r="H2723" s="391"/>
    </row>
    <row r="2724" spans="3:8" s="127" customFormat="1" ht="12.75">
      <c r="C2724" s="391"/>
      <c r="D2724" s="391"/>
      <c r="E2724" s="391"/>
      <c r="F2724" s="391"/>
      <c r="G2724" s="391"/>
      <c r="H2724" s="391"/>
    </row>
    <row r="2725" spans="3:8" s="127" customFormat="1" ht="12.75">
      <c r="C2725" s="391"/>
      <c r="D2725" s="391"/>
      <c r="E2725" s="391"/>
      <c r="F2725" s="391"/>
      <c r="G2725" s="391"/>
      <c r="H2725" s="391"/>
    </row>
    <row r="2726" spans="3:8" s="127" customFormat="1" ht="12.75">
      <c r="C2726" s="391"/>
      <c r="D2726" s="391"/>
      <c r="E2726" s="391"/>
      <c r="F2726" s="391"/>
      <c r="G2726" s="391"/>
      <c r="H2726" s="391"/>
    </row>
    <row r="2727" spans="3:8" s="127" customFormat="1" ht="12.75">
      <c r="C2727" s="391"/>
      <c r="D2727" s="391"/>
      <c r="E2727" s="391"/>
      <c r="F2727" s="391"/>
      <c r="G2727" s="391"/>
      <c r="H2727" s="391"/>
    </row>
    <row r="2728" spans="3:8" s="127" customFormat="1" ht="12.75">
      <c r="C2728" s="391"/>
      <c r="D2728" s="391"/>
      <c r="E2728" s="391"/>
      <c r="F2728" s="391"/>
      <c r="G2728" s="391"/>
      <c r="H2728" s="391"/>
    </row>
    <row r="2729" spans="3:8" s="127" customFormat="1" ht="12.75">
      <c r="C2729" s="391"/>
      <c r="D2729" s="391"/>
      <c r="E2729" s="391"/>
      <c r="F2729" s="391"/>
      <c r="G2729" s="391"/>
      <c r="H2729" s="391"/>
    </row>
    <row r="2730" spans="3:8" s="127" customFormat="1" ht="12.75">
      <c r="C2730" s="391"/>
      <c r="D2730" s="391"/>
      <c r="E2730" s="391"/>
      <c r="F2730" s="391"/>
      <c r="G2730" s="391"/>
      <c r="H2730" s="391"/>
    </row>
    <row r="2731" spans="3:8" s="127" customFormat="1" ht="12.75">
      <c r="C2731" s="391"/>
      <c r="D2731" s="391"/>
      <c r="E2731" s="391"/>
      <c r="F2731" s="391"/>
      <c r="G2731" s="391"/>
      <c r="H2731" s="391"/>
    </row>
    <row r="2732" spans="3:8" s="127" customFormat="1" ht="12.75">
      <c r="C2732" s="391"/>
      <c r="D2732" s="391"/>
      <c r="E2732" s="391"/>
      <c r="F2732" s="391"/>
      <c r="G2732" s="391"/>
      <c r="H2732" s="391"/>
    </row>
    <row r="2733" spans="3:8" s="127" customFormat="1" ht="12.75">
      <c r="C2733" s="391"/>
      <c r="D2733" s="391"/>
      <c r="E2733" s="391"/>
      <c r="F2733" s="391"/>
      <c r="G2733" s="391"/>
      <c r="H2733" s="391"/>
    </row>
    <row r="2734" spans="3:8" s="127" customFormat="1" ht="12.75">
      <c r="C2734" s="391"/>
      <c r="D2734" s="391"/>
      <c r="E2734" s="391"/>
      <c r="F2734" s="391"/>
      <c r="G2734" s="391"/>
      <c r="H2734" s="391"/>
    </row>
    <row r="2735" spans="3:8" s="127" customFormat="1" ht="12.75">
      <c r="C2735" s="391"/>
      <c r="D2735" s="391"/>
      <c r="E2735" s="391"/>
      <c r="F2735" s="391"/>
      <c r="G2735" s="391"/>
      <c r="H2735" s="391"/>
    </row>
    <row r="2736" spans="3:8" s="127" customFormat="1" ht="12.75">
      <c r="C2736" s="391"/>
      <c r="D2736" s="391"/>
      <c r="E2736" s="391"/>
      <c r="F2736" s="391"/>
      <c r="G2736" s="391"/>
      <c r="H2736" s="391"/>
    </row>
    <row r="2737" spans="3:8" s="127" customFormat="1" ht="12.75">
      <c r="C2737" s="391"/>
      <c r="D2737" s="391"/>
      <c r="E2737" s="391"/>
      <c r="F2737" s="391"/>
      <c r="G2737" s="391"/>
      <c r="H2737" s="391"/>
    </row>
    <row r="2738" spans="3:8" s="127" customFormat="1" ht="12.75">
      <c r="C2738" s="391"/>
      <c r="D2738" s="391"/>
      <c r="E2738" s="391"/>
      <c r="F2738" s="391"/>
      <c r="G2738" s="391"/>
      <c r="H2738" s="391"/>
    </row>
    <row r="2739" spans="3:8" s="127" customFormat="1" ht="12.75">
      <c r="C2739" s="391"/>
      <c r="D2739" s="391"/>
      <c r="E2739" s="391"/>
      <c r="F2739" s="391"/>
      <c r="G2739" s="391"/>
      <c r="H2739" s="391"/>
    </row>
    <row r="2740" spans="3:8" s="127" customFormat="1" ht="12.75">
      <c r="C2740" s="391"/>
      <c r="D2740" s="391"/>
      <c r="E2740" s="391"/>
      <c r="F2740" s="391"/>
      <c r="G2740" s="391"/>
      <c r="H2740" s="391"/>
    </row>
    <row r="2741" spans="3:8" s="127" customFormat="1" ht="12.75">
      <c r="C2741" s="391"/>
      <c r="D2741" s="391"/>
      <c r="E2741" s="391"/>
      <c r="F2741" s="391"/>
      <c r="G2741" s="391"/>
      <c r="H2741" s="391"/>
    </row>
    <row r="2742" spans="3:8" s="127" customFormat="1" ht="12.75">
      <c r="C2742" s="391"/>
      <c r="D2742" s="391"/>
      <c r="E2742" s="391"/>
      <c r="F2742" s="391"/>
      <c r="G2742" s="391"/>
      <c r="H2742" s="391"/>
    </row>
    <row r="2743" spans="3:8" s="127" customFormat="1" ht="12.75">
      <c r="C2743" s="391"/>
      <c r="D2743" s="391"/>
      <c r="E2743" s="391"/>
      <c r="F2743" s="391"/>
      <c r="G2743" s="391"/>
      <c r="H2743" s="391"/>
    </row>
    <row r="2744" spans="3:8" s="127" customFormat="1" ht="12.75">
      <c r="C2744" s="391"/>
      <c r="D2744" s="391"/>
      <c r="E2744" s="391"/>
      <c r="F2744" s="391"/>
      <c r="G2744" s="391"/>
      <c r="H2744" s="391"/>
    </row>
    <row r="2745" spans="3:8" s="127" customFormat="1" ht="12.75">
      <c r="C2745" s="391"/>
      <c r="D2745" s="391"/>
      <c r="E2745" s="391"/>
      <c r="F2745" s="391"/>
      <c r="G2745" s="391"/>
      <c r="H2745" s="391"/>
    </row>
    <row r="2746" spans="3:8" s="127" customFormat="1" ht="12.75">
      <c r="C2746" s="391"/>
      <c r="D2746" s="391"/>
      <c r="E2746" s="391"/>
      <c r="F2746" s="391"/>
      <c r="G2746" s="391"/>
      <c r="H2746" s="391"/>
    </row>
    <row r="2747" spans="3:8" s="127" customFormat="1" ht="12.75">
      <c r="C2747" s="391"/>
      <c r="D2747" s="391"/>
      <c r="E2747" s="391"/>
      <c r="F2747" s="391"/>
      <c r="G2747" s="391"/>
      <c r="H2747" s="391"/>
    </row>
    <row r="2748" spans="3:8" s="127" customFormat="1" ht="12.75">
      <c r="C2748" s="391"/>
      <c r="D2748" s="391"/>
      <c r="E2748" s="391"/>
      <c r="F2748" s="391"/>
      <c r="G2748" s="391"/>
      <c r="H2748" s="391"/>
    </row>
    <row r="2749" spans="3:8" s="127" customFormat="1" ht="12.75">
      <c r="C2749" s="391"/>
      <c r="D2749" s="391"/>
      <c r="E2749" s="391"/>
      <c r="F2749" s="391"/>
      <c r="G2749" s="391"/>
      <c r="H2749" s="391"/>
    </row>
    <row r="2750" spans="3:8" s="127" customFormat="1" ht="12.75">
      <c r="C2750" s="391"/>
      <c r="D2750" s="391"/>
      <c r="E2750" s="391"/>
      <c r="F2750" s="391"/>
      <c r="G2750" s="391"/>
      <c r="H2750" s="391"/>
    </row>
    <row r="2751" spans="3:8" s="127" customFormat="1" ht="12.75">
      <c r="C2751" s="391"/>
      <c r="D2751" s="391"/>
      <c r="E2751" s="391"/>
      <c r="F2751" s="391"/>
      <c r="G2751" s="391"/>
      <c r="H2751" s="391"/>
    </row>
    <row r="2752" spans="3:8" s="127" customFormat="1" ht="12.75">
      <c r="C2752" s="391"/>
      <c r="D2752" s="391"/>
      <c r="E2752" s="391"/>
      <c r="F2752" s="391"/>
      <c r="G2752" s="391"/>
      <c r="H2752" s="391"/>
    </row>
    <row r="2753" spans="3:8" s="127" customFormat="1" ht="12.75">
      <c r="C2753" s="391"/>
      <c r="D2753" s="391"/>
      <c r="E2753" s="391"/>
      <c r="F2753" s="391"/>
      <c r="G2753" s="391"/>
      <c r="H2753" s="391"/>
    </row>
    <row r="2754" spans="3:8" s="127" customFormat="1" ht="12.75">
      <c r="C2754" s="391"/>
      <c r="D2754" s="391"/>
      <c r="E2754" s="391"/>
      <c r="F2754" s="391"/>
      <c r="G2754" s="391"/>
      <c r="H2754" s="391"/>
    </row>
    <row r="2755" spans="3:8" s="127" customFormat="1" ht="12.75">
      <c r="C2755" s="391"/>
      <c r="D2755" s="391"/>
      <c r="E2755" s="391"/>
      <c r="F2755" s="391"/>
      <c r="G2755" s="391"/>
      <c r="H2755" s="391"/>
    </row>
    <row r="2756" spans="3:8" s="127" customFormat="1" ht="12.75">
      <c r="C2756" s="391"/>
      <c r="D2756" s="391"/>
      <c r="E2756" s="391"/>
      <c r="F2756" s="391"/>
      <c r="G2756" s="391"/>
      <c r="H2756" s="391"/>
    </row>
    <row r="2757" spans="3:8" s="127" customFormat="1" ht="12.75">
      <c r="C2757" s="391"/>
      <c r="D2757" s="391"/>
      <c r="E2757" s="391"/>
      <c r="F2757" s="391"/>
      <c r="G2757" s="391"/>
      <c r="H2757" s="391"/>
    </row>
    <row r="2758" spans="3:8" s="127" customFormat="1" ht="12.75">
      <c r="C2758" s="391"/>
      <c r="D2758" s="391"/>
      <c r="E2758" s="391"/>
      <c r="F2758" s="391"/>
      <c r="G2758" s="391"/>
      <c r="H2758" s="391"/>
    </row>
    <row r="2759" spans="3:8" s="127" customFormat="1" ht="12.75">
      <c r="C2759" s="391"/>
      <c r="D2759" s="391"/>
      <c r="E2759" s="391"/>
      <c r="F2759" s="391"/>
      <c r="G2759" s="391"/>
      <c r="H2759" s="391"/>
    </row>
    <row r="2760" spans="3:8" s="127" customFormat="1" ht="12.75">
      <c r="C2760" s="391"/>
      <c r="D2760" s="391"/>
      <c r="E2760" s="391"/>
      <c r="F2760" s="391"/>
      <c r="G2760" s="391"/>
      <c r="H2760" s="391"/>
    </row>
    <row r="2761" spans="3:8" s="127" customFormat="1" ht="12.75">
      <c r="C2761" s="391"/>
      <c r="D2761" s="391"/>
      <c r="E2761" s="391"/>
      <c r="F2761" s="391"/>
      <c r="G2761" s="391"/>
      <c r="H2761" s="391"/>
    </row>
    <row r="2762" spans="3:8" s="127" customFormat="1" ht="12.75">
      <c r="C2762" s="391"/>
      <c r="D2762" s="391"/>
      <c r="E2762" s="391"/>
      <c r="F2762" s="391"/>
      <c r="G2762" s="391"/>
      <c r="H2762" s="391"/>
    </row>
    <row r="2763" spans="3:8" s="127" customFormat="1" ht="12.75">
      <c r="C2763" s="391"/>
      <c r="D2763" s="391"/>
      <c r="E2763" s="391"/>
      <c r="F2763" s="391"/>
      <c r="G2763" s="391"/>
      <c r="H2763" s="391"/>
    </row>
    <row r="2764" spans="3:8" s="127" customFormat="1" ht="12.75">
      <c r="C2764" s="391"/>
      <c r="D2764" s="391"/>
      <c r="E2764" s="391"/>
      <c r="F2764" s="391"/>
      <c r="G2764" s="391"/>
      <c r="H2764" s="391"/>
    </row>
    <row r="2765" spans="3:8" s="127" customFormat="1" ht="12.75">
      <c r="C2765" s="391"/>
      <c r="D2765" s="391"/>
      <c r="E2765" s="391"/>
      <c r="F2765" s="391"/>
      <c r="G2765" s="391"/>
      <c r="H2765" s="391"/>
    </row>
    <row r="2766" spans="3:8" s="127" customFormat="1" ht="12.75">
      <c r="C2766" s="391"/>
      <c r="D2766" s="391"/>
      <c r="E2766" s="391"/>
      <c r="F2766" s="391"/>
      <c r="G2766" s="391"/>
      <c r="H2766" s="391"/>
    </row>
    <row r="2767" spans="3:8" s="127" customFormat="1" ht="12.75">
      <c r="C2767" s="391"/>
      <c r="D2767" s="391"/>
      <c r="E2767" s="391"/>
      <c r="F2767" s="391"/>
      <c r="G2767" s="391"/>
      <c r="H2767" s="391"/>
    </row>
    <row r="2768" spans="3:8" s="127" customFormat="1" ht="12.75">
      <c r="C2768" s="391"/>
      <c r="D2768" s="391"/>
      <c r="E2768" s="391"/>
      <c r="F2768" s="391"/>
      <c r="G2768" s="391"/>
      <c r="H2768" s="391"/>
    </row>
    <row r="2769" spans="3:8" s="127" customFormat="1" ht="12.75">
      <c r="C2769" s="391"/>
      <c r="D2769" s="391"/>
      <c r="E2769" s="391"/>
      <c r="F2769" s="391"/>
      <c r="G2769" s="391"/>
      <c r="H2769" s="391"/>
    </row>
    <row r="2770" spans="3:8" s="127" customFormat="1" ht="12.75">
      <c r="C2770" s="391"/>
      <c r="D2770" s="391"/>
      <c r="E2770" s="391"/>
      <c r="F2770" s="391"/>
      <c r="G2770" s="391"/>
      <c r="H2770" s="391"/>
    </row>
    <row r="2771" spans="3:8" s="127" customFormat="1" ht="12.75">
      <c r="C2771" s="391"/>
      <c r="D2771" s="391"/>
      <c r="E2771" s="391"/>
      <c r="F2771" s="391"/>
      <c r="G2771" s="391"/>
      <c r="H2771" s="391"/>
    </row>
    <row r="2772" spans="3:8" s="127" customFormat="1" ht="12.75">
      <c r="C2772" s="391"/>
      <c r="D2772" s="391"/>
      <c r="E2772" s="391"/>
      <c r="F2772" s="391"/>
      <c r="G2772" s="391"/>
      <c r="H2772" s="391"/>
    </row>
    <row r="2773" spans="3:8" s="127" customFormat="1" ht="12.75">
      <c r="C2773" s="391"/>
      <c r="D2773" s="391"/>
      <c r="E2773" s="391"/>
      <c r="F2773" s="391"/>
      <c r="G2773" s="391"/>
      <c r="H2773" s="391"/>
    </row>
    <row r="2774" spans="3:8" s="127" customFormat="1" ht="12.75">
      <c r="C2774" s="391"/>
      <c r="D2774" s="391"/>
      <c r="E2774" s="391"/>
      <c r="F2774" s="391"/>
      <c r="G2774" s="391"/>
      <c r="H2774" s="391"/>
    </row>
    <row r="2775" spans="3:8" s="127" customFormat="1" ht="12.75">
      <c r="C2775" s="391"/>
      <c r="D2775" s="391"/>
      <c r="E2775" s="391"/>
      <c r="F2775" s="391"/>
      <c r="G2775" s="391"/>
      <c r="H2775" s="391"/>
    </row>
    <row r="2776" spans="3:8" s="127" customFormat="1" ht="12.75">
      <c r="C2776" s="391"/>
      <c r="D2776" s="391"/>
      <c r="E2776" s="391"/>
      <c r="F2776" s="391"/>
      <c r="G2776" s="391"/>
      <c r="H2776" s="391"/>
    </row>
    <row r="2777" spans="3:8" s="127" customFormat="1" ht="12.75">
      <c r="C2777" s="391"/>
      <c r="D2777" s="391"/>
      <c r="E2777" s="391"/>
      <c r="F2777" s="391"/>
      <c r="G2777" s="391"/>
      <c r="H2777" s="391"/>
    </row>
    <row r="2778" spans="3:8" s="127" customFormat="1" ht="12.75">
      <c r="C2778" s="391"/>
      <c r="D2778" s="391"/>
      <c r="E2778" s="391"/>
      <c r="F2778" s="391"/>
      <c r="G2778" s="391"/>
      <c r="H2778" s="391"/>
    </row>
    <row r="2779" spans="3:8" s="127" customFormat="1" ht="12.75">
      <c r="C2779" s="391"/>
      <c r="D2779" s="391"/>
      <c r="E2779" s="391"/>
      <c r="F2779" s="391"/>
      <c r="G2779" s="391"/>
      <c r="H2779" s="391"/>
    </row>
    <row r="2780" spans="3:8" s="127" customFormat="1" ht="12.75">
      <c r="C2780" s="391"/>
      <c r="D2780" s="391"/>
      <c r="E2780" s="391"/>
      <c r="F2780" s="391"/>
      <c r="G2780" s="391"/>
      <c r="H2780" s="391"/>
    </row>
    <row r="2781" spans="3:8" s="127" customFormat="1" ht="12.75">
      <c r="C2781" s="391"/>
      <c r="D2781" s="391"/>
      <c r="E2781" s="391"/>
      <c r="F2781" s="391"/>
      <c r="G2781" s="391"/>
      <c r="H2781" s="391"/>
    </row>
    <row r="2782" spans="3:8" s="127" customFormat="1" ht="12.75">
      <c r="C2782" s="391"/>
      <c r="D2782" s="391"/>
      <c r="E2782" s="391"/>
      <c r="F2782" s="391"/>
      <c r="G2782" s="391"/>
      <c r="H2782" s="391"/>
    </row>
    <row r="2783" spans="3:8" s="127" customFormat="1" ht="12.75">
      <c r="C2783" s="391"/>
      <c r="D2783" s="391"/>
      <c r="E2783" s="391"/>
      <c r="F2783" s="391"/>
      <c r="G2783" s="391"/>
      <c r="H2783" s="391"/>
    </row>
    <row r="2784" spans="3:8" s="127" customFormat="1" ht="12.75">
      <c r="C2784" s="391"/>
      <c r="D2784" s="391"/>
      <c r="E2784" s="391"/>
      <c r="F2784" s="391"/>
      <c r="G2784" s="391"/>
      <c r="H2784" s="391"/>
    </row>
    <row r="2785" spans="3:8" s="127" customFormat="1" ht="12.75">
      <c r="C2785" s="391"/>
      <c r="D2785" s="391"/>
      <c r="E2785" s="391"/>
      <c r="F2785" s="391"/>
      <c r="G2785" s="391"/>
      <c r="H2785" s="391"/>
    </row>
    <row r="2786" spans="3:8" s="127" customFormat="1" ht="12.75">
      <c r="C2786" s="391"/>
      <c r="D2786" s="391"/>
      <c r="E2786" s="391"/>
      <c r="F2786" s="391"/>
      <c r="G2786" s="391"/>
      <c r="H2786" s="391"/>
    </row>
    <row r="2787" spans="3:8" s="127" customFormat="1" ht="12.75">
      <c r="C2787" s="391"/>
      <c r="D2787" s="391"/>
      <c r="E2787" s="391"/>
      <c r="F2787" s="391"/>
      <c r="G2787" s="391"/>
      <c r="H2787" s="391"/>
    </row>
    <row r="2788" spans="3:8" s="127" customFormat="1" ht="12.75">
      <c r="C2788" s="391"/>
      <c r="D2788" s="391"/>
      <c r="E2788" s="391"/>
      <c r="F2788" s="391"/>
      <c r="G2788" s="391"/>
      <c r="H2788" s="391"/>
    </row>
    <row r="2789" spans="3:8" s="127" customFormat="1" ht="12.75">
      <c r="C2789" s="391"/>
      <c r="D2789" s="391"/>
      <c r="E2789" s="391"/>
      <c r="F2789" s="391"/>
      <c r="G2789" s="391"/>
      <c r="H2789" s="391"/>
    </row>
    <row r="2790" spans="3:8" s="127" customFormat="1" ht="12.75">
      <c r="C2790" s="391"/>
      <c r="D2790" s="391"/>
      <c r="E2790" s="391"/>
      <c r="F2790" s="391"/>
      <c r="G2790" s="391"/>
      <c r="H2790" s="391"/>
    </row>
    <row r="2791" spans="3:8" s="127" customFormat="1" ht="12.75">
      <c r="C2791" s="391"/>
      <c r="D2791" s="391"/>
      <c r="E2791" s="391"/>
      <c r="F2791" s="391"/>
      <c r="G2791" s="391"/>
      <c r="H2791" s="391"/>
    </row>
    <row r="2792" spans="3:8" s="127" customFormat="1" ht="12.75">
      <c r="C2792" s="391"/>
      <c r="D2792" s="391"/>
      <c r="E2792" s="391"/>
      <c r="F2792" s="391"/>
      <c r="G2792" s="391"/>
      <c r="H2792" s="391"/>
    </row>
    <row r="2793" spans="3:8" s="127" customFormat="1" ht="12.75">
      <c r="C2793" s="391"/>
      <c r="D2793" s="391"/>
      <c r="E2793" s="391"/>
      <c r="F2793" s="391"/>
      <c r="G2793" s="391"/>
      <c r="H2793" s="391"/>
    </row>
    <row r="2794" spans="3:8" s="127" customFormat="1" ht="12.75">
      <c r="C2794" s="391"/>
      <c r="D2794" s="391"/>
      <c r="E2794" s="391"/>
      <c r="F2794" s="391"/>
      <c r="G2794" s="391"/>
      <c r="H2794" s="391"/>
    </row>
    <row r="2795" spans="3:8" s="127" customFormat="1" ht="12.75">
      <c r="C2795" s="391"/>
      <c r="D2795" s="391"/>
      <c r="E2795" s="391"/>
      <c r="F2795" s="391"/>
      <c r="G2795" s="391"/>
      <c r="H2795" s="391"/>
    </row>
    <row r="2796" spans="3:8" s="127" customFormat="1" ht="12.75">
      <c r="C2796" s="391"/>
      <c r="D2796" s="391"/>
      <c r="E2796" s="391"/>
      <c r="F2796" s="391"/>
      <c r="G2796" s="391"/>
      <c r="H2796" s="391"/>
    </row>
    <row r="2797" spans="3:8" s="127" customFormat="1" ht="12.75">
      <c r="C2797" s="391"/>
      <c r="D2797" s="391"/>
      <c r="E2797" s="391"/>
      <c r="F2797" s="391"/>
      <c r="G2797" s="391"/>
      <c r="H2797" s="391"/>
    </row>
    <row r="2798" spans="3:8" s="127" customFormat="1" ht="12.75">
      <c r="C2798" s="391"/>
      <c r="D2798" s="391"/>
      <c r="E2798" s="391"/>
      <c r="F2798" s="391"/>
      <c r="G2798" s="391"/>
      <c r="H2798" s="391"/>
    </row>
    <row r="2799" spans="3:8" s="127" customFormat="1" ht="12.75">
      <c r="C2799" s="391"/>
      <c r="D2799" s="391"/>
      <c r="E2799" s="391"/>
      <c r="F2799" s="391"/>
      <c r="G2799" s="391"/>
      <c r="H2799" s="391"/>
    </row>
    <row r="2800" spans="3:8" s="127" customFormat="1" ht="12.75">
      <c r="C2800" s="391"/>
      <c r="D2800" s="391"/>
      <c r="E2800" s="391"/>
      <c r="F2800" s="391"/>
      <c r="G2800" s="391"/>
      <c r="H2800" s="391"/>
    </row>
    <row r="2801" spans="3:8" s="127" customFormat="1" ht="12.75">
      <c r="C2801" s="391"/>
      <c r="D2801" s="391"/>
      <c r="E2801" s="391"/>
      <c r="F2801" s="391"/>
      <c r="G2801" s="391"/>
      <c r="H2801" s="391"/>
    </row>
    <row r="2802" spans="3:8" s="127" customFormat="1" ht="12.75">
      <c r="C2802" s="391"/>
      <c r="D2802" s="391"/>
      <c r="E2802" s="391"/>
      <c r="F2802" s="391"/>
      <c r="G2802" s="391"/>
      <c r="H2802" s="391"/>
    </row>
    <row r="2803" spans="3:8" s="127" customFormat="1" ht="12.75">
      <c r="C2803" s="391"/>
      <c r="D2803" s="391"/>
      <c r="E2803" s="391"/>
      <c r="F2803" s="391"/>
      <c r="G2803" s="391"/>
      <c r="H2803" s="391"/>
    </row>
    <row r="2804" spans="3:8" s="127" customFormat="1" ht="12.75">
      <c r="C2804" s="391"/>
      <c r="D2804" s="391"/>
      <c r="E2804" s="391"/>
      <c r="F2804" s="391"/>
      <c r="G2804" s="391"/>
      <c r="H2804" s="391"/>
    </row>
    <row r="2805" spans="3:8" s="127" customFormat="1" ht="12.75">
      <c r="C2805" s="391"/>
      <c r="D2805" s="391"/>
      <c r="E2805" s="391"/>
      <c r="F2805" s="391"/>
      <c r="G2805" s="391"/>
      <c r="H2805" s="391"/>
    </row>
    <row r="2806" spans="3:8" s="127" customFormat="1" ht="12.75">
      <c r="C2806" s="391"/>
      <c r="D2806" s="391"/>
      <c r="E2806" s="391"/>
      <c r="F2806" s="391"/>
      <c r="G2806" s="391"/>
      <c r="H2806" s="391"/>
    </row>
    <row r="2807" spans="3:8" s="127" customFormat="1" ht="12.75">
      <c r="C2807" s="391"/>
      <c r="D2807" s="391"/>
      <c r="E2807" s="391"/>
      <c r="F2807" s="391"/>
      <c r="G2807" s="391"/>
      <c r="H2807" s="391"/>
    </row>
    <row r="2808" spans="3:8" s="127" customFormat="1" ht="12.75">
      <c r="C2808" s="391"/>
      <c r="D2808" s="391"/>
      <c r="E2808" s="391"/>
      <c r="F2808" s="391"/>
      <c r="G2808" s="391"/>
      <c r="H2808" s="391"/>
    </row>
    <row r="2809" spans="3:8" s="127" customFormat="1" ht="12.75">
      <c r="C2809" s="391"/>
      <c r="D2809" s="391"/>
      <c r="E2809" s="391"/>
      <c r="F2809" s="391"/>
      <c r="G2809" s="391"/>
      <c r="H2809" s="391"/>
    </row>
    <row r="2810" spans="3:8" s="127" customFormat="1" ht="12.75">
      <c r="C2810" s="391"/>
      <c r="D2810" s="391"/>
      <c r="E2810" s="391"/>
      <c r="F2810" s="391"/>
      <c r="G2810" s="391"/>
      <c r="H2810" s="391"/>
    </row>
    <row r="2811" spans="3:8" s="127" customFormat="1" ht="12.75">
      <c r="C2811" s="391"/>
      <c r="D2811" s="391"/>
      <c r="E2811" s="391"/>
      <c r="F2811" s="391"/>
      <c r="G2811" s="391"/>
      <c r="H2811" s="391"/>
    </row>
    <row r="2812" spans="3:8" s="127" customFormat="1" ht="12.75">
      <c r="C2812" s="391"/>
      <c r="D2812" s="391"/>
      <c r="E2812" s="391"/>
      <c r="F2812" s="391"/>
      <c r="G2812" s="391"/>
      <c r="H2812" s="391"/>
    </row>
    <row r="2813" spans="3:8" s="127" customFormat="1" ht="12.75">
      <c r="C2813" s="391"/>
      <c r="D2813" s="391"/>
      <c r="E2813" s="391"/>
      <c r="F2813" s="391"/>
      <c r="G2813" s="391"/>
      <c r="H2813" s="391"/>
    </row>
    <row r="2814" spans="3:8" s="127" customFormat="1" ht="12.75">
      <c r="C2814" s="391"/>
      <c r="D2814" s="391"/>
      <c r="E2814" s="391"/>
      <c r="F2814" s="391"/>
      <c r="G2814" s="391"/>
      <c r="H2814" s="391"/>
    </row>
    <row r="2815" spans="3:8" s="127" customFormat="1" ht="12.75">
      <c r="C2815" s="391"/>
      <c r="D2815" s="391"/>
      <c r="E2815" s="391"/>
      <c r="F2815" s="391"/>
      <c r="G2815" s="391"/>
      <c r="H2815" s="391"/>
    </row>
    <row r="2816" spans="3:8" s="127" customFormat="1" ht="12.75">
      <c r="C2816" s="391"/>
      <c r="D2816" s="391"/>
      <c r="E2816" s="391"/>
      <c r="F2816" s="391"/>
      <c r="G2816" s="391"/>
      <c r="H2816" s="391"/>
    </row>
    <row r="2817" spans="3:8" s="127" customFormat="1" ht="12.75">
      <c r="C2817" s="391"/>
      <c r="D2817" s="391"/>
      <c r="E2817" s="391"/>
      <c r="F2817" s="391"/>
      <c r="G2817" s="391"/>
      <c r="H2817" s="391"/>
    </row>
    <row r="2818" spans="3:8" s="127" customFormat="1" ht="12.75">
      <c r="C2818" s="391"/>
      <c r="D2818" s="391"/>
      <c r="E2818" s="391"/>
      <c r="F2818" s="391"/>
      <c r="G2818" s="391"/>
      <c r="H2818" s="391"/>
    </row>
    <row r="2819" spans="3:8" s="127" customFormat="1" ht="12.75">
      <c r="C2819" s="391"/>
      <c r="D2819" s="391"/>
      <c r="E2819" s="391"/>
      <c r="F2819" s="391"/>
      <c r="G2819" s="391"/>
      <c r="H2819" s="391"/>
    </row>
    <row r="2820" spans="3:8" s="127" customFormat="1" ht="12.75">
      <c r="C2820" s="391"/>
      <c r="D2820" s="391"/>
      <c r="E2820" s="391"/>
      <c r="F2820" s="391"/>
      <c r="G2820" s="391"/>
      <c r="H2820" s="391"/>
    </row>
    <row r="2821" spans="3:8" s="127" customFormat="1" ht="12.75">
      <c r="C2821" s="391"/>
      <c r="D2821" s="391"/>
      <c r="E2821" s="391"/>
      <c r="F2821" s="391"/>
      <c r="G2821" s="391"/>
      <c r="H2821" s="391"/>
    </row>
    <row r="2822" spans="3:8" s="127" customFormat="1" ht="12.75">
      <c r="C2822" s="391"/>
      <c r="D2822" s="391"/>
      <c r="E2822" s="391"/>
      <c r="F2822" s="391"/>
      <c r="G2822" s="391"/>
      <c r="H2822" s="391"/>
    </row>
    <row r="2823" spans="3:8" s="127" customFormat="1" ht="12.75">
      <c r="C2823" s="391"/>
      <c r="D2823" s="391"/>
      <c r="E2823" s="391"/>
      <c r="F2823" s="391"/>
      <c r="G2823" s="391"/>
      <c r="H2823" s="391"/>
    </row>
    <row r="2824" spans="3:8" s="127" customFormat="1" ht="12.75">
      <c r="C2824" s="391"/>
      <c r="D2824" s="391"/>
      <c r="E2824" s="391"/>
      <c r="F2824" s="391"/>
      <c r="G2824" s="391"/>
      <c r="H2824" s="391"/>
    </row>
    <row r="2825" spans="3:8" s="127" customFormat="1" ht="12.75">
      <c r="C2825" s="391"/>
      <c r="D2825" s="391"/>
      <c r="E2825" s="391"/>
      <c r="F2825" s="391"/>
      <c r="G2825" s="391"/>
      <c r="H2825" s="391"/>
    </row>
    <row r="2826" spans="3:8" s="127" customFormat="1" ht="12.75">
      <c r="C2826" s="391"/>
      <c r="D2826" s="391"/>
      <c r="E2826" s="391"/>
      <c r="F2826" s="391"/>
      <c r="G2826" s="391"/>
      <c r="H2826" s="391"/>
    </row>
    <row r="2827" spans="3:8" s="127" customFormat="1" ht="12.75">
      <c r="C2827" s="391"/>
      <c r="D2827" s="391"/>
      <c r="E2827" s="391"/>
      <c r="F2827" s="391"/>
      <c r="G2827" s="391"/>
      <c r="H2827" s="391"/>
    </row>
    <row r="2828" spans="3:8" s="127" customFormat="1" ht="12.75">
      <c r="C2828" s="391"/>
      <c r="D2828" s="391"/>
      <c r="E2828" s="391"/>
      <c r="F2828" s="391"/>
      <c r="G2828" s="391"/>
      <c r="H2828" s="391"/>
    </row>
    <row r="2829" spans="3:8" s="127" customFormat="1" ht="12.75">
      <c r="C2829" s="391"/>
      <c r="D2829" s="391"/>
      <c r="E2829" s="391"/>
      <c r="F2829" s="391"/>
      <c r="G2829" s="391"/>
      <c r="H2829" s="391"/>
    </row>
    <row r="2830" spans="3:8" s="127" customFormat="1" ht="12.75">
      <c r="C2830" s="391"/>
      <c r="D2830" s="391"/>
      <c r="E2830" s="391"/>
      <c r="F2830" s="391"/>
      <c r="G2830" s="391"/>
      <c r="H2830" s="391"/>
    </row>
    <row r="2831" spans="3:8" s="127" customFormat="1" ht="12.75">
      <c r="C2831" s="391"/>
      <c r="D2831" s="391"/>
      <c r="E2831" s="391"/>
      <c r="F2831" s="391"/>
      <c r="G2831" s="391"/>
      <c r="H2831" s="391"/>
    </row>
    <row r="2832" spans="3:8" s="127" customFormat="1" ht="12.75">
      <c r="C2832" s="391"/>
      <c r="D2832" s="391"/>
      <c r="E2832" s="391"/>
      <c r="F2832" s="391"/>
      <c r="G2832" s="391"/>
      <c r="H2832" s="391"/>
    </row>
    <row r="2833" spans="3:8" s="127" customFormat="1" ht="12.75">
      <c r="C2833" s="391"/>
      <c r="D2833" s="391"/>
      <c r="E2833" s="391"/>
      <c r="F2833" s="391"/>
      <c r="G2833" s="391"/>
      <c r="H2833" s="391"/>
    </row>
    <row r="2834" spans="3:8" s="127" customFormat="1" ht="12.75">
      <c r="C2834" s="391"/>
      <c r="D2834" s="391"/>
      <c r="E2834" s="391"/>
      <c r="F2834" s="391"/>
      <c r="G2834" s="391"/>
      <c r="H2834" s="391"/>
    </row>
    <row r="2835" spans="3:8" s="127" customFormat="1" ht="12.75">
      <c r="C2835" s="391"/>
      <c r="D2835" s="391"/>
      <c r="E2835" s="391"/>
      <c r="F2835" s="391"/>
      <c r="G2835" s="391"/>
      <c r="H2835" s="391"/>
    </row>
    <row r="2836" spans="3:8" s="127" customFormat="1" ht="12.75">
      <c r="C2836" s="391"/>
      <c r="D2836" s="391"/>
      <c r="E2836" s="391"/>
      <c r="F2836" s="391"/>
      <c r="G2836" s="391"/>
      <c r="H2836" s="391"/>
    </row>
    <row r="2837" spans="3:8" s="127" customFormat="1" ht="12.75">
      <c r="C2837" s="391"/>
      <c r="D2837" s="391"/>
      <c r="E2837" s="391"/>
      <c r="F2837" s="391"/>
      <c r="G2837" s="391"/>
      <c r="H2837" s="391"/>
    </row>
    <row r="2838" spans="3:8" s="127" customFormat="1" ht="12.75">
      <c r="C2838" s="391"/>
      <c r="D2838" s="391"/>
      <c r="E2838" s="391"/>
      <c r="F2838" s="391"/>
      <c r="G2838" s="391"/>
      <c r="H2838" s="391"/>
    </row>
    <row r="2839" spans="3:8" s="127" customFormat="1" ht="12.75">
      <c r="C2839" s="391"/>
      <c r="D2839" s="391"/>
      <c r="E2839" s="391"/>
      <c r="F2839" s="391"/>
      <c r="G2839" s="391"/>
      <c r="H2839" s="391"/>
    </row>
    <row r="2840" spans="3:8" s="127" customFormat="1" ht="12.75">
      <c r="C2840" s="391"/>
      <c r="D2840" s="391"/>
      <c r="E2840" s="391"/>
      <c r="F2840" s="391"/>
      <c r="G2840" s="391"/>
      <c r="H2840" s="391"/>
    </row>
    <row r="2841" spans="3:8" s="127" customFormat="1" ht="12.75">
      <c r="C2841" s="391"/>
      <c r="D2841" s="391"/>
      <c r="E2841" s="391"/>
      <c r="F2841" s="391"/>
      <c r="G2841" s="391"/>
      <c r="H2841" s="391"/>
    </row>
    <row r="2842" spans="3:8" s="127" customFormat="1" ht="12.75">
      <c r="C2842" s="391"/>
      <c r="D2842" s="391"/>
      <c r="E2842" s="391"/>
      <c r="F2842" s="391"/>
      <c r="G2842" s="391"/>
      <c r="H2842" s="391"/>
    </row>
    <row r="2843" spans="3:8" s="127" customFormat="1" ht="12.75">
      <c r="C2843" s="391"/>
      <c r="D2843" s="391"/>
      <c r="E2843" s="391"/>
      <c r="F2843" s="391"/>
      <c r="G2843" s="391"/>
      <c r="H2843" s="391"/>
    </row>
    <row r="2844" spans="3:8" s="127" customFormat="1" ht="12.75">
      <c r="C2844" s="391"/>
      <c r="D2844" s="391"/>
      <c r="E2844" s="391"/>
      <c r="F2844" s="391"/>
      <c r="G2844" s="391"/>
      <c r="H2844" s="391"/>
    </row>
    <row r="2845" spans="3:8" s="127" customFormat="1" ht="12.75">
      <c r="C2845" s="391"/>
      <c r="D2845" s="391"/>
      <c r="E2845" s="391"/>
      <c r="F2845" s="391"/>
      <c r="G2845" s="391"/>
      <c r="H2845" s="391"/>
    </row>
    <row r="2846" spans="3:8" s="127" customFormat="1" ht="12.75">
      <c r="C2846" s="391"/>
      <c r="D2846" s="391"/>
      <c r="E2846" s="391"/>
      <c r="F2846" s="391"/>
      <c r="G2846" s="391"/>
      <c r="H2846" s="391"/>
    </row>
    <row r="2847" spans="3:8" s="127" customFormat="1" ht="12.75">
      <c r="C2847" s="391"/>
      <c r="D2847" s="391"/>
      <c r="E2847" s="391"/>
      <c r="F2847" s="391"/>
      <c r="G2847" s="391"/>
      <c r="H2847" s="391"/>
    </row>
    <row r="2848" spans="3:8" s="127" customFormat="1" ht="12.75">
      <c r="C2848" s="391"/>
      <c r="D2848" s="391"/>
      <c r="E2848" s="391"/>
      <c r="F2848" s="391"/>
      <c r="G2848" s="391"/>
      <c r="H2848" s="391"/>
    </row>
    <row r="2849" spans="3:8" s="127" customFormat="1" ht="12.75">
      <c r="C2849" s="391"/>
      <c r="D2849" s="391"/>
      <c r="E2849" s="391"/>
      <c r="F2849" s="391"/>
      <c r="G2849" s="391"/>
      <c r="H2849" s="391"/>
    </row>
    <row r="2850" spans="3:8" s="127" customFormat="1" ht="12.75">
      <c r="C2850" s="391"/>
      <c r="D2850" s="391"/>
      <c r="E2850" s="391"/>
      <c r="F2850" s="391"/>
      <c r="G2850" s="391"/>
      <c r="H2850" s="391"/>
    </row>
    <row r="2851" spans="3:8" s="127" customFormat="1" ht="12.75">
      <c r="C2851" s="391"/>
      <c r="D2851" s="391"/>
      <c r="E2851" s="391"/>
      <c r="F2851" s="391"/>
      <c r="G2851" s="391"/>
      <c r="H2851" s="391"/>
    </row>
    <row r="2852" spans="3:8" s="127" customFormat="1" ht="12.75">
      <c r="C2852" s="391"/>
      <c r="D2852" s="391"/>
      <c r="E2852" s="391"/>
      <c r="F2852" s="391"/>
      <c r="G2852" s="391"/>
      <c r="H2852" s="391"/>
    </row>
    <row r="2853" spans="3:8" s="127" customFormat="1" ht="12.75">
      <c r="C2853" s="391"/>
      <c r="D2853" s="391"/>
      <c r="E2853" s="391"/>
      <c r="F2853" s="391"/>
      <c r="G2853" s="391"/>
      <c r="H2853" s="391"/>
    </row>
    <row r="2854" spans="3:8" s="127" customFormat="1" ht="12.75">
      <c r="C2854" s="391"/>
      <c r="D2854" s="391"/>
      <c r="E2854" s="391"/>
      <c r="F2854" s="391"/>
      <c r="G2854" s="391"/>
      <c r="H2854" s="391"/>
    </row>
    <row r="2855" spans="3:8" s="127" customFormat="1" ht="12.75">
      <c r="C2855" s="391"/>
      <c r="D2855" s="391"/>
      <c r="E2855" s="391"/>
      <c r="F2855" s="391"/>
      <c r="G2855" s="391"/>
      <c r="H2855" s="391"/>
    </row>
    <row r="2856" spans="3:8" s="127" customFormat="1" ht="12.75">
      <c r="C2856" s="391"/>
      <c r="D2856" s="391"/>
      <c r="E2856" s="391"/>
      <c r="F2856" s="391"/>
      <c r="G2856" s="391"/>
      <c r="H2856" s="391"/>
    </row>
    <row r="2857" spans="3:8" s="127" customFormat="1" ht="12.75">
      <c r="C2857" s="391"/>
      <c r="D2857" s="391"/>
      <c r="E2857" s="391"/>
      <c r="F2857" s="391"/>
      <c r="G2857" s="391"/>
      <c r="H2857" s="391"/>
    </row>
    <row r="2858" spans="3:8" s="127" customFormat="1" ht="12.75">
      <c r="C2858" s="391"/>
      <c r="D2858" s="391"/>
      <c r="E2858" s="391"/>
      <c r="F2858" s="391"/>
      <c r="G2858" s="391"/>
      <c r="H2858" s="391"/>
    </row>
    <row r="2859" spans="3:8" s="127" customFormat="1" ht="12.75">
      <c r="C2859" s="391"/>
      <c r="D2859" s="391"/>
      <c r="E2859" s="391"/>
      <c r="F2859" s="391"/>
      <c r="G2859" s="391"/>
      <c r="H2859" s="391"/>
    </row>
    <row r="2860" spans="3:8" s="127" customFormat="1" ht="12.75">
      <c r="C2860" s="391"/>
      <c r="D2860" s="391"/>
      <c r="E2860" s="391"/>
      <c r="F2860" s="391"/>
      <c r="G2860" s="391"/>
      <c r="H2860" s="391"/>
    </row>
    <row r="2861" spans="3:8" s="127" customFormat="1" ht="12.75">
      <c r="C2861" s="391"/>
      <c r="D2861" s="391"/>
      <c r="E2861" s="391"/>
      <c r="F2861" s="391"/>
      <c r="G2861" s="391"/>
      <c r="H2861" s="391"/>
    </row>
    <row r="2862" spans="3:8" s="127" customFormat="1" ht="12.75">
      <c r="C2862" s="391"/>
      <c r="D2862" s="391"/>
      <c r="E2862" s="391"/>
      <c r="F2862" s="391"/>
      <c r="G2862" s="391"/>
      <c r="H2862" s="391"/>
    </row>
    <row r="2863" spans="3:8" s="127" customFormat="1" ht="12.75">
      <c r="C2863" s="391"/>
      <c r="D2863" s="391"/>
      <c r="E2863" s="391"/>
      <c r="F2863" s="391"/>
      <c r="G2863" s="391"/>
      <c r="H2863" s="391"/>
    </row>
    <row r="2864" spans="3:8" s="127" customFormat="1" ht="12.75">
      <c r="C2864" s="391"/>
      <c r="D2864" s="391"/>
      <c r="E2864" s="391"/>
      <c r="F2864" s="391"/>
      <c r="G2864" s="391"/>
      <c r="H2864" s="391"/>
    </row>
    <row r="2865" spans="3:8" s="127" customFormat="1" ht="12.75">
      <c r="C2865" s="391"/>
      <c r="D2865" s="391"/>
      <c r="E2865" s="391"/>
      <c r="F2865" s="391"/>
      <c r="G2865" s="391"/>
      <c r="H2865" s="391"/>
    </row>
    <row r="2866" spans="3:8" s="127" customFormat="1" ht="12.75">
      <c r="C2866" s="391"/>
      <c r="D2866" s="391"/>
      <c r="E2866" s="391"/>
      <c r="F2866" s="391"/>
      <c r="G2866" s="391"/>
      <c r="H2866" s="391"/>
    </row>
    <row r="2867" spans="3:8" s="127" customFormat="1" ht="12.75">
      <c r="C2867" s="391"/>
      <c r="D2867" s="391"/>
      <c r="E2867" s="391"/>
      <c r="F2867" s="391"/>
      <c r="G2867" s="391"/>
      <c r="H2867" s="391"/>
    </row>
    <row r="2868" spans="3:8" s="127" customFormat="1" ht="12.75">
      <c r="C2868" s="391"/>
      <c r="D2868" s="391"/>
      <c r="E2868" s="391"/>
      <c r="F2868" s="391"/>
      <c r="G2868" s="391"/>
      <c r="H2868" s="391"/>
    </row>
    <row r="2869" spans="3:8" s="127" customFormat="1" ht="12.75">
      <c r="C2869" s="391"/>
      <c r="D2869" s="391"/>
      <c r="E2869" s="391"/>
      <c r="F2869" s="391"/>
      <c r="G2869" s="391"/>
      <c r="H2869" s="391"/>
    </row>
    <row r="2870" spans="3:8" s="127" customFormat="1" ht="12.75">
      <c r="C2870" s="391"/>
      <c r="D2870" s="391"/>
      <c r="E2870" s="391"/>
      <c r="F2870" s="391"/>
      <c r="G2870" s="391"/>
      <c r="H2870" s="391"/>
    </row>
    <row r="2871" spans="3:8" s="127" customFormat="1" ht="12.75">
      <c r="C2871" s="391"/>
      <c r="D2871" s="391"/>
      <c r="E2871" s="391"/>
      <c r="F2871" s="391"/>
      <c r="G2871" s="391"/>
      <c r="H2871" s="391"/>
    </row>
    <row r="2872" spans="3:8" s="127" customFormat="1" ht="12.75">
      <c r="C2872" s="391"/>
      <c r="D2872" s="391"/>
      <c r="E2872" s="391"/>
      <c r="F2872" s="391"/>
      <c r="G2872" s="391"/>
      <c r="H2872" s="391"/>
    </row>
    <row r="2873" spans="3:8" s="127" customFormat="1" ht="12.75">
      <c r="C2873" s="391"/>
      <c r="D2873" s="391"/>
      <c r="E2873" s="391"/>
      <c r="F2873" s="391"/>
      <c r="G2873" s="391"/>
      <c r="H2873" s="391"/>
    </row>
    <row r="2874" spans="3:8" s="127" customFormat="1" ht="12.75">
      <c r="C2874" s="391"/>
      <c r="D2874" s="391"/>
      <c r="E2874" s="391"/>
      <c r="F2874" s="391"/>
      <c r="G2874" s="391"/>
      <c r="H2874" s="391"/>
    </row>
    <row r="2875" spans="3:8" s="127" customFormat="1" ht="12.75">
      <c r="C2875" s="391"/>
      <c r="D2875" s="391"/>
      <c r="E2875" s="391"/>
      <c r="F2875" s="391"/>
      <c r="G2875" s="391"/>
      <c r="H2875" s="391"/>
    </row>
    <row r="2876" spans="3:8" s="127" customFormat="1" ht="12.75">
      <c r="C2876" s="391"/>
      <c r="D2876" s="391"/>
      <c r="E2876" s="391"/>
      <c r="F2876" s="391"/>
      <c r="G2876" s="391"/>
      <c r="H2876" s="391"/>
    </row>
    <row r="2877" spans="3:8" s="127" customFormat="1" ht="12.75">
      <c r="C2877" s="391"/>
      <c r="D2877" s="391"/>
      <c r="E2877" s="391"/>
      <c r="F2877" s="391"/>
      <c r="G2877" s="391"/>
      <c r="H2877" s="391"/>
    </row>
    <row r="2878" spans="3:8" s="127" customFormat="1" ht="12.75">
      <c r="C2878" s="391"/>
      <c r="D2878" s="391"/>
      <c r="E2878" s="391"/>
      <c r="F2878" s="391"/>
      <c r="G2878" s="391"/>
      <c r="H2878" s="391"/>
    </row>
    <row r="2879" spans="3:8" s="127" customFormat="1" ht="12.75">
      <c r="C2879" s="391"/>
      <c r="D2879" s="391"/>
      <c r="E2879" s="391"/>
      <c r="F2879" s="391"/>
      <c r="G2879" s="391"/>
      <c r="H2879" s="391"/>
    </row>
    <row r="2880" spans="3:8" s="127" customFormat="1" ht="12.75">
      <c r="C2880" s="391"/>
      <c r="D2880" s="391"/>
      <c r="E2880" s="391"/>
      <c r="F2880" s="391"/>
      <c r="G2880" s="391"/>
      <c r="H2880" s="391"/>
    </row>
    <row r="2881" spans="3:8" s="127" customFormat="1" ht="12.75">
      <c r="C2881" s="391"/>
      <c r="D2881" s="391"/>
      <c r="E2881" s="391"/>
      <c r="F2881" s="391"/>
      <c r="G2881" s="391"/>
      <c r="H2881" s="391"/>
    </row>
    <row r="2882" spans="3:8" s="127" customFormat="1" ht="12.75">
      <c r="C2882" s="391"/>
      <c r="D2882" s="391"/>
      <c r="E2882" s="391"/>
      <c r="F2882" s="391"/>
      <c r="G2882" s="391"/>
      <c r="H2882" s="391"/>
    </row>
    <row r="2883" spans="3:8" s="127" customFormat="1" ht="12.75">
      <c r="C2883" s="391"/>
      <c r="D2883" s="391"/>
      <c r="E2883" s="391"/>
      <c r="F2883" s="391"/>
      <c r="G2883" s="391"/>
      <c r="H2883" s="391"/>
    </row>
    <row r="2884" spans="3:8" s="127" customFormat="1" ht="12.75">
      <c r="C2884" s="391"/>
      <c r="D2884" s="391"/>
      <c r="E2884" s="391"/>
      <c r="F2884" s="391"/>
      <c r="G2884" s="391"/>
      <c r="H2884" s="391"/>
    </row>
    <row r="2885" spans="3:8" s="127" customFormat="1" ht="12.75">
      <c r="C2885" s="391"/>
      <c r="D2885" s="391"/>
      <c r="E2885" s="391"/>
      <c r="F2885" s="391"/>
      <c r="G2885" s="391"/>
      <c r="H2885" s="391"/>
    </row>
    <row r="2886" spans="3:8" s="127" customFormat="1" ht="12.75">
      <c r="C2886" s="391"/>
      <c r="D2886" s="391"/>
      <c r="E2886" s="391"/>
      <c r="F2886" s="391"/>
      <c r="G2886" s="391"/>
      <c r="H2886" s="391"/>
    </row>
    <row r="2887" spans="3:8" s="127" customFormat="1" ht="12.75">
      <c r="C2887" s="391"/>
      <c r="D2887" s="391"/>
      <c r="E2887" s="391"/>
      <c r="F2887" s="391"/>
      <c r="G2887" s="391"/>
      <c r="H2887" s="391"/>
    </row>
    <row r="2888" spans="3:8" s="127" customFormat="1" ht="12.75">
      <c r="C2888" s="391"/>
      <c r="D2888" s="391"/>
      <c r="E2888" s="391"/>
      <c r="F2888" s="391"/>
      <c r="G2888" s="391"/>
      <c r="H2888" s="391"/>
    </row>
    <row r="2889" spans="3:8" s="127" customFormat="1" ht="12.75">
      <c r="C2889" s="391"/>
      <c r="D2889" s="391"/>
      <c r="E2889" s="391"/>
      <c r="F2889" s="391"/>
      <c r="G2889" s="391"/>
      <c r="H2889" s="391"/>
    </row>
    <row r="2890" spans="3:8" s="127" customFormat="1" ht="12.75">
      <c r="C2890" s="391"/>
      <c r="D2890" s="391"/>
      <c r="E2890" s="391"/>
      <c r="F2890" s="391"/>
      <c r="G2890" s="391"/>
      <c r="H2890" s="391"/>
    </row>
    <row r="2891" spans="3:8" s="127" customFormat="1" ht="12.75">
      <c r="C2891" s="391"/>
      <c r="D2891" s="391"/>
      <c r="E2891" s="391"/>
      <c r="F2891" s="391"/>
      <c r="G2891" s="391"/>
      <c r="H2891" s="391"/>
    </row>
    <row r="2892" spans="3:8" s="127" customFormat="1" ht="12.75">
      <c r="C2892" s="391"/>
      <c r="D2892" s="391"/>
      <c r="E2892" s="391"/>
      <c r="F2892" s="391"/>
      <c r="G2892" s="391"/>
      <c r="H2892" s="391"/>
    </row>
    <row r="2893" spans="3:8" s="127" customFormat="1" ht="12.75">
      <c r="C2893" s="391"/>
      <c r="D2893" s="391"/>
      <c r="E2893" s="391"/>
      <c r="F2893" s="391"/>
      <c r="G2893" s="391"/>
      <c r="H2893" s="391"/>
    </row>
    <row r="2894" spans="3:8" s="127" customFormat="1" ht="12.75">
      <c r="C2894" s="391"/>
      <c r="D2894" s="391"/>
      <c r="E2894" s="391"/>
      <c r="F2894" s="391"/>
      <c r="G2894" s="391"/>
      <c r="H2894" s="391"/>
    </row>
    <row r="2895" spans="3:8" s="127" customFormat="1" ht="12.75">
      <c r="C2895" s="391"/>
      <c r="D2895" s="391"/>
      <c r="E2895" s="391"/>
      <c r="F2895" s="391"/>
      <c r="G2895" s="391"/>
      <c r="H2895" s="391"/>
    </row>
    <row r="2896" spans="3:8" s="127" customFormat="1" ht="12.75">
      <c r="C2896" s="391"/>
      <c r="D2896" s="391"/>
      <c r="E2896" s="391"/>
      <c r="F2896" s="391"/>
      <c r="G2896" s="391"/>
      <c r="H2896" s="391"/>
    </row>
    <row r="2897" spans="3:8" s="127" customFormat="1" ht="12.75">
      <c r="C2897" s="391"/>
      <c r="D2897" s="391"/>
      <c r="E2897" s="391"/>
      <c r="F2897" s="391"/>
      <c r="G2897" s="391"/>
      <c r="H2897" s="391"/>
    </row>
    <row r="2898" spans="3:8" s="127" customFormat="1" ht="12.75">
      <c r="C2898" s="391"/>
      <c r="D2898" s="391"/>
      <c r="E2898" s="391"/>
      <c r="F2898" s="391"/>
      <c r="G2898" s="391"/>
      <c r="H2898" s="391"/>
    </row>
    <row r="2899" spans="3:8" s="127" customFormat="1" ht="12.75">
      <c r="C2899" s="391"/>
      <c r="D2899" s="391"/>
      <c r="E2899" s="391"/>
      <c r="F2899" s="391"/>
      <c r="G2899" s="391"/>
      <c r="H2899" s="391"/>
    </row>
    <row r="2900" spans="3:8" s="127" customFormat="1" ht="12.75">
      <c r="C2900" s="391"/>
      <c r="D2900" s="391"/>
      <c r="E2900" s="391"/>
      <c r="F2900" s="391"/>
      <c r="G2900" s="391"/>
      <c r="H2900" s="391"/>
    </row>
    <row r="2901" spans="3:8" s="127" customFormat="1" ht="12.75">
      <c r="C2901" s="391"/>
      <c r="D2901" s="391"/>
      <c r="E2901" s="391"/>
      <c r="F2901" s="391"/>
      <c r="G2901" s="391"/>
      <c r="H2901" s="391"/>
    </row>
    <row r="2902" spans="3:8" s="127" customFormat="1" ht="12.75">
      <c r="C2902" s="391"/>
      <c r="D2902" s="391"/>
      <c r="E2902" s="391"/>
      <c r="F2902" s="391"/>
      <c r="G2902" s="391"/>
      <c r="H2902" s="391"/>
    </row>
    <row r="2903" spans="3:8" s="127" customFormat="1" ht="12.75">
      <c r="C2903" s="391"/>
      <c r="D2903" s="391"/>
      <c r="E2903" s="391"/>
      <c r="F2903" s="391"/>
      <c r="G2903" s="391"/>
      <c r="H2903" s="391"/>
    </row>
    <row r="2904" spans="3:8" s="127" customFormat="1" ht="12.75">
      <c r="C2904" s="391"/>
      <c r="D2904" s="391"/>
      <c r="E2904" s="391"/>
      <c r="F2904" s="391"/>
      <c r="G2904" s="391"/>
      <c r="H2904" s="391"/>
    </row>
    <row r="2905" spans="3:8" s="127" customFormat="1" ht="12.75">
      <c r="C2905" s="391"/>
      <c r="D2905" s="391"/>
      <c r="E2905" s="391"/>
      <c r="F2905" s="391"/>
      <c r="G2905" s="391"/>
      <c r="H2905" s="391"/>
    </row>
    <row r="2906" spans="3:8" s="127" customFormat="1" ht="12.75">
      <c r="C2906" s="391"/>
      <c r="D2906" s="391"/>
      <c r="E2906" s="391"/>
      <c r="F2906" s="391"/>
      <c r="G2906" s="391"/>
      <c r="H2906" s="391"/>
    </row>
    <row r="2907" spans="3:8" s="127" customFormat="1" ht="12.75">
      <c r="C2907" s="391"/>
      <c r="D2907" s="391"/>
      <c r="E2907" s="391"/>
      <c r="F2907" s="391"/>
      <c r="G2907" s="391"/>
      <c r="H2907" s="391"/>
    </row>
    <row r="2908" spans="3:8" s="127" customFormat="1" ht="12.75">
      <c r="C2908" s="391"/>
      <c r="D2908" s="391"/>
      <c r="E2908" s="391"/>
      <c r="F2908" s="391"/>
      <c r="G2908" s="391"/>
      <c r="H2908" s="391"/>
    </row>
    <row r="2909" spans="3:8" s="127" customFormat="1" ht="12.75">
      <c r="C2909" s="391"/>
      <c r="D2909" s="391"/>
      <c r="E2909" s="391"/>
      <c r="F2909" s="391"/>
      <c r="G2909" s="391"/>
      <c r="H2909" s="391"/>
    </row>
    <row r="2910" spans="3:8" s="127" customFormat="1" ht="12.75">
      <c r="C2910" s="391"/>
      <c r="D2910" s="391"/>
      <c r="E2910" s="391"/>
      <c r="F2910" s="391"/>
      <c r="G2910" s="391"/>
      <c r="H2910" s="391"/>
    </row>
    <row r="2911" spans="3:8" s="127" customFormat="1" ht="12.75">
      <c r="C2911" s="391"/>
      <c r="D2911" s="391"/>
      <c r="E2911" s="391"/>
      <c r="F2911" s="391"/>
      <c r="G2911" s="391"/>
      <c r="H2911" s="391"/>
    </row>
    <row r="2912" spans="3:8" s="127" customFormat="1" ht="12.75">
      <c r="C2912" s="391"/>
      <c r="D2912" s="391"/>
      <c r="E2912" s="391"/>
      <c r="F2912" s="391"/>
      <c r="G2912" s="391"/>
      <c r="H2912" s="391"/>
    </row>
    <row r="2913" spans="3:8" s="127" customFormat="1" ht="12.75">
      <c r="C2913" s="391"/>
      <c r="D2913" s="391"/>
      <c r="E2913" s="391"/>
      <c r="F2913" s="391"/>
      <c r="G2913" s="391"/>
      <c r="H2913" s="391"/>
    </row>
    <row r="2914" spans="3:8" s="127" customFormat="1" ht="12.75">
      <c r="C2914" s="391"/>
      <c r="D2914" s="391"/>
      <c r="E2914" s="391"/>
      <c r="F2914" s="391"/>
      <c r="G2914" s="391"/>
      <c r="H2914" s="391"/>
    </row>
    <row r="2915" spans="3:8" s="127" customFormat="1" ht="12.75">
      <c r="C2915" s="391"/>
      <c r="D2915" s="391"/>
      <c r="E2915" s="391"/>
      <c r="F2915" s="391"/>
      <c r="G2915" s="391"/>
      <c r="H2915" s="391"/>
    </row>
    <row r="2916" spans="3:8" s="127" customFormat="1" ht="12.75">
      <c r="C2916" s="391"/>
      <c r="D2916" s="391"/>
      <c r="E2916" s="391"/>
      <c r="F2916" s="391"/>
      <c r="G2916" s="391"/>
      <c r="H2916" s="391"/>
    </row>
    <row r="2917" spans="3:8" s="127" customFormat="1" ht="12.75">
      <c r="C2917" s="391"/>
      <c r="D2917" s="391"/>
      <c r="E2917" s="391"/>
      <c r="F2917" s="391"/>
      <c r="G2917" s="391"/>
      <c r="H2917" s="391"/>
    </row>
    <row r="2918" spans="3:8" s="127" customFormat="1" ht="12.75">
      <c r="C2918" s="391"/>
      <c r="D2918" s="391"/>
      <c r="E2918" s="391"/>
      <c r="F2918" s="391"/>
      <c r="G2918" s="391"/>
      <c r="H2918" s="391"/>
    </row>
    <row r="2919" spans="3:8" s="127" customFormat="1" ht="12.75">
      <c r="C2919" s="391"/>
      <c r="D2919" s="391"/>
      <c r="E2919" s="391"/>
      <c r="F2919" s="391"/>
      <c r="G2919" s="391"/>
      <c r="H2919" s="391"/>
    </row>
    <row r="2920" spans="3:8" s="127" customFormat="1" ht="12.75">
      <c r="C2920" s="391"/>
      <c r="D2920" s="391"/>
      <c r="E2920" s="391"/>
      <c r="F2920" s="391"/>
      <c r="G2920" s="391"/>
      <c r="H2920" s="391"/>
    </row>
    <row r="2921" spans="3:8" s="127" customFormat="1" ht="12.75">
      <c r="C2921" s="391"/>
      <c r="D2921" s="391"/>
      <c r="E2921" s="391"/>
      <c r="F2921" s="391"/>
      <c r="G2921" s="391"/>
      <c r="H2921" s="391"/>
    </row>
    <row r="2922" spans="3:8" s="127" customFormat="1" ht="12.75">
      <c r="C2922" s="391"/>
      <c r="D2922" s="391"/>
      <c r="E2922" s="391"/>
      <c r="F2922" s="391"/>
      <c r="G2922" s="391"/>
      <c r="H2922" s="391"/>
    </row>
    <row r="2923" spans="3:8" s="127" customFormat="1" ht="12.75">
      <c r="C2923" s="391"/>
      <c r="D2923" s="391"/>
      <c r="E2923" s="391"/>
      <c r="F2923" s="391"/>
      <c r="G2923" s="391"/>
      <c r="H2923" s="391"/>
    </row>
    <row r="2924" spans="3:8" s="127" customFormat="1" ht="12.75">
      <c r="C2924" s="391"/>
      <c r="D2924" s="391"/>
      <c r="E2924" s="391"/>
      <c r="F2924" s="391"/>
      <c r="G2924" s="391"/>
      <c r="H2924" s="391"/>
    </row>
    <row r="2925" spans="3:8" s="127" customFormat="1" ht="12.75">
      <c r="C2925" s="391"/>
      <c r="D2925" s="391"/>
      <c r="E2925" s="391"/>
      <c r="F2925" s="391"/>
      <c r="G2925" s="391"/>
      <c r="H2925" s="391"/>
    </row>
    <row r="2926" spans="3:8" s="127" customFormat="1" ht="12.75">
      <c r="C2926" s="391"/>
      <c r="D2926" s="391"/>
      <c r="E2926" s="391"/>
      <c r="F2926" s="391"/>
      <c r="G2926" s="391"/>
      <c r="H2926" s="391"/>
    </row>
    <row r="2927" spans="3:8" s="127" customFormat="1" ht="12.75">
      <c r="C2927" s="391"/>
      <c r="D2927" s="391"/>
      <c r="E2927" s="391"/>
      <c r="F2927" s="391"/>
      <c r="G2927" s="391"/>
      <c r="H2927" s="391"/>
    </row>
    <row r="2928" spans="3:8" s="127" customFormat="1" ht="12.75">
      <c r="C2928" s="391"/>
      <c r="D2928" s="391"/>
      <c r="E2928" s="391"/>
      <c r="F2928" s="391"/>
      <c r="G2928" s="391"/>
      <c r="H2928" s="391"/>
    </row>
    <row r="2929" spans="3:8" s="127" customFormat="1" ht="12.75">
      <c r="C2929" s="391"/>
      <c r="D2929" s="391"/>
      <c r="E2929" s="391"/>
      <c r="F2929" s="391"/>
      <c r="G2929" s="391"/>
      <c r="H2929" s="391"/>
    </row>
    <row r="2930" spans="3:8" s="127" customFormat="1" ht="12.75">
      <c r="C2930" s="391"/>
      <c r="D2930" s="391"/>
      <c r="E2930" s="391"/>
      <c r="F2930" s="391"/>
      <c r="G2930" s="391"/>
      <c r="H2930" s="391"/>
    </row>
    <row r="2931" spans="3:8" s="127" customFormat="1" ht="12.75">
      <c r="C2931" s="391"/>
      <c r="D2931" s="391"/>
      <c r="E2931" s="391"/>
      <c r="F2931" s="391"/>
      <c r="G2931" s="391"/>
      <c r="H2931" s="391"/>
    </row>
    <row r="2932" spans="3:8" s="127" customFormat="1" ht="12.75">
      <c r="C2932" s="391"/>
      <c r="D2932" s="391"/>
      <c r="E2932" s="391"/>
      <c r="F2932" s="391"/>
      <c r="G2932" s="391"/>
      <c r="H2932" s="391"/>
    </row>
    <row r="2933" spans="3:8" s="127" customFormat="1" ht="12.75">
      <c r="C2933" s="391"/>
      <c r="D2933" s="391"/>
      <c r="E2933" s="391"/>
      <c r="F2933" s="391"/>
      <c r="G2933" s="391"/>
      <c r="H2933" s="391"/>
    </row>
    <row r="2934" spans="3:8" s="127" customFormat="1" ht="12.75">
      <c r="C2934" s="391"/>
      <c r="D2934" s="391"/>
      <c r="E2934" s="391"/>
      <c r="F2934" s="391"/>
      <c r="G2934" s="391"/>
      <c r="H2934" s="391"/>
    </row>
    <row r="2935" spans="3:8" s="127" customFormat="1" ht="12.75">
      <c r="C2935" s="391"/>
      <c r="D2935" s="391"/>
      <c r="E2935" s="391"/>
      <c r="F2935" s="391"/>
      <c r="G2935" s="391"/>
      <c r="H2935" s="391"/>
    </row>
    <row r="2936" spans="3:8" s="127" customFormat="1" ht="12.75">
      <c r="C2936" s="391"/>
      <c r="D2936" s="391"/>
      <c r="E2936" s="391"/>
      <c r="F2936" s="391"/>
      <c r="G2936" s="391"/>
      <c r="H2936" s="391"/>
    </row>
    <row r="2937" spans="3:8" s="127" customFormat="1" ht="12.75">
      <c r="C2937" s="391"/>
      <c r="D2937" s="391"/>
      <c r="E2937" s="391"/>
      <c r="F2937" s="391"/>
      <c r="G2937" s="391"/>
      <c r="H2937" s="391"/>
    </row>
    <row r="2938" spans="3:8" s="127" customFormat="1" ht="12.75">
      <c r="C2938" s="391"/>
      <c r="D2938" s="391"/>
      <c r="E2938" s="391"/>
      <c r="F2938" s="391"/>
      <c r="G2938" s="391"/>
      <c r="H2938" s="391"/>
    </row>
    <row r="2939" spans="3:8" s="127" customFormat="1" ht="12.75">
      <c r="C2939" s="391"/>
      <c r="D2939" s="391"/>
      <c r="E2939" s="391"/>
      <c r="F2939" s="391"/>
      <c r="G2939" s="391"/>
      <c r="H2939" s="391"/>
    </row>
    <row r="2940" spans="3:8" s="127" customFormat="1" ht="12.75">
      <c r="C2940" s="391"/>
      <c r="D2940" s="391"/>
      <c r="E2940" s="391"/>
      <c r="F2940" s="391"/>
      <c r="G2940" s="391"/>
      <c r="H2940" s="391"/>
    </row>
    <row r="2941" spans="3:8" s="127" customFormat="1" ht="12.75">
      <c r="C2941" s="391"/>
      <c r="D2941" s="391"/>
      <c r="E2941" s="391"/>
      <c r="F2941" s="391"/>
      <c r="G2941" s="391"/>
      <c r="H2941" s="391"/>
    </row>
    <row r="2942" spans="3:8" s="127" customFormat="1" ht="12.75">
      <c r="C2942" s="391"/>
      <c r="D2942" s="391"/>
      <c r="E2942" s="391"/>
      <c r="F2942" s="391"/>
      <c r="G2942" s="391"/>
      <c r="H2942" s="391"/>
    </row>
    <row r="2943" spans="3:8" s="127" customFormat="1" ht="12.75">
      <c r="C2943" s="391"/>
      <c r="D2943" s="391"/>
      <c r="E2943" s="391"/>
      <c r="F2943" s="391"/>
      <c r="G2943" s="391"/>
      <c r="H2943" s="391"/>
    </row>
    <row r="2944" spans="3:8" s="127" customFormat="1" ht="12.75">
      <c r="C2944" s="391"/>
      <c r="D2944" s="391"/>
      <c r="E2944" s="391"/>
      <c r="F2944" s="391"/>
      <c r="G2944" s="391"/>
      <c r="H2944" s="391"/>
    </row>
    <row r="2945" spans="3:8" s="127" customFormat="1" ht="12.75">
      <c r="C2945" s="391"/>
      <c r="D2945" s="391"/>
      <c r="E2945" s="391"/>
      <c r="F2945" s="391"/>
      <c r="G2945" s="391"/>
      <c r="H2945" s="391"/>
    </row>
    <row r="2946" spans="3:8" s="127" customFormat="1" ht="12.75">
      <c r="C2946" s="391"/>
      <c r="D2946" s="391"/>
      <c r="E2946" s="391"/>
      <c r="F2946" s="391"/>
      <c r="G2946" s="391"/>
      <c r="H2946" s="391"/>
    </row>
    <row r="2947" spans="3:8" s="127" customFormat="1" ht="12.75">
      <c r="C2947" s="391"/>
      <c r="D2947" s="391"/>
      <c r="E2947" s="391"/>
      <c r="F2947" s="391"/>
      <c r="G2947" s="391"/>
      <c r="H2947" s="391"/>
    </row>
    <row r="2948" spans="3:8" s="127" customFormat="1" ht="12.75">
      <c r="C2948" s="391"/>
      <c r="D2948" s="391"/>
      <c r="E2948" s="391"/>
      <c r="F2948" s="391"/>
      <c r="G2948" s="391"/>
      <c r="H2948" s="391"/>
    </row>
    <row r="2949" spans="3:8" s="127" customFormat="1" ht="12.75">
      <c r="C2949" s="391"/>
      <c r="D2949" s="391"/>
      <c r="E2949" s="391"/>
      <c r="F2949" s="391"/>
      <c r="G2949" s="391"/>
      <c r="H2949" s="391"/>
    </row>
    <row r="2950" spans="3:8" s="127" customFormat="1" ht="12.75">
      <c r="C2950" s="391"/>
      <c r="D2950" s="391"/>
      <c r="E2950" s="391"/>
      <c r="F2950" s="391"/>
      <c r="G2950" s="391"/>
      <c r="H2950" s="391"/>
    </row>
    <row r="2951" spans="3:8" s="127" customFormat="1" ht="12.75">
      <c r="C2951" s="391"/>
      <c r="D2951" s="391"/>
      <c r="E2951" s="391"/>
      <c r="F2951" s="391"/>
      <c r="G2951" s="391"/>
      <c r="H2951" s="391"/>
    </row>
    <row r="2952" spans="3:8" s="127" customFormat="1" ht="12.75">
      <c r="C2952" s="391"/>
      <c r="D2952" s="391"/>
      <c r="E2952" s="391"/>
      <c r="F2952" s="391"/>
      <c r="G2952" s="391"/>
      <c r="H2952" s="391"/>
    </row>
    <row r="2953" spans="3:8" s="127" customFormat="1" ht="12.75">
      <c r="C2953" s="391"/>
      <c r="D2953" s="391"/>
      <c r="E2953" s="391"/>
      <c r="F2953" s="391"/>
      <c r="G2953" s="391"/>
      <c r="H2953" s="391"/>
    </row>
    <row r="2954" spans="3:8" s="127" customFormat="1" ht="12.75">
      <c r="C2954" s="391"/>
      <c r="D2954" s="391"/>
      <c r="E2954" s="391"/>
      <c r="F2954" s="391"/>
      <c r="G2954" s="391"/>
      <c r="H2954" s="391"/>
    </row>
    <row r="2955" spans="3:8" s="127" customFormat="1" ht="12.75">
      <c r="C2955" s="391"/>
      <c r="D2955" s="391"/>
      <c r="E2955" s="391"/>
      <c r="F2955" s="391"/>
      <c r="G2955" s="391"/>
      <c r="H2955" s="391"/>
    </row>
    <row r="2956" spans="3:8" s="127" customFormat="1" ht="12.75">
      <c r="C2956" s="391"/>
      <c r="D2956" s="391"/>
      <c r="E2956" s="391"/>
      <c r="F2956" s="391"/>
      <c r="G2956" s="391"/>
      <c r="H2956" s="391"/>
    </row>
    <row r="2957" spans="3:8" s="127" customFormat="1" ht="12.75">
      <c r="C2957" s="391"/>
      <c r="D2957" s="391"/>
      <c r="E2957" s="391"/>
      <c r="F2957" s="391"/>
      <c r="G2957" s="391"/>
      <c r="H2957" s="391"/>
    </row>
    <row r="2958" spans="3:8" s="127" customFormat="1" ht="12.75">
      <c r="C2958" s="391"/>
      <c r="D2958" s="391"/>
      <c r="E2958" s="391"/>
      <c r="F2958" s="391"/>
      <c r="G2958" s="391"/>
      <c r="H2958" s="391"/>
    </row>
    <row r="2959" spans="3:8" s="127" customFormat="1" ht="12.75">
      <c r="C2959" s="391"/>
      <c r="D2959" s="391"/>
      <c r="E2959" s="391"/>
      <c r="F2959" s="391"/>
      <c r="G2959" s="391"/>
      <c r="H2959" s="391"/>
    </row>
    <row r="2960" spans="3:8" s="127" customFormat="1" ht="12.75">
      <c r="C2960" s="391"/>
      <c r="D2960" s="391"/>
      <c r="E2960" s="391"/>
      <c r="F2960" s="391"/>
      <c r="G2960" s="391"/>
      <c r="H2960" s="391"/>
    </row>
    <row r="2961" spans="3:8" s="127" customFormat="1" ht="12.75">
      <c r="C2961" s="391"/>
      <c r="D2961" s="391"/>
      <c r="E2961" s="391"/>
      <c r="F2961" s="391"/>
      <c r="G2961" s="391"/>
      <c r="H2961" s="391"/>
    </row>
    <row r="2962" spans="3:8" s="127" customFormat="1" ht="12.75">
      <c r="C2962" s="391"/>
      <c r="D2962" s="391"/>
      <c r="E2962" s="391"/>
      <c r="F2962" s="391"/>
      <c r="G2962" s="391"/>
      <c r="H2962" s="391"/>
    </row>
    <row r="2963" spans="3:8" s="127" customFormat="1" ht="12.75">
      <c r="C2963" s="391"/>
      <c r="D2963" s="391"/>
      <c r="E2963" s="391"/>
      <c r="F2963" s="391"/>
      <c r="G2963" s="391"/>
      <c r="H2963" s="391"/>
    </row>
    <row r="2964" spans="3:8" s="127" customFormat="1" ht="12.75">
      <c r="C2964" s="391"/>
      <c r="D2964" s="391"/>
      <c r="E2964" s="391"/>
      <c r="F2964" s="391"/>
      <c r="G2964" s="391"/>
      <c r="H2964" s="391"/>
    </row>
    <row r="2965" spans="3:8" s="127" customFormat="1" ht="12.75">
      <c r="C2965" s="391"/>
      <c r="D2965" s="391"/>
      <c r="E2965" s="391"/>
      <c r="F2965" s="391"/>
      <c r="G2965" s="391"/>
      <c r="H2965" s="391"/>
    </row>
    <row r="2966" spans="3:8" s="127" customFormat="1" ht="12.75">
      <c r="C2966" s="391"/>
      <c r="D2966" s="391"/>
      <c r="E2966" s="391"/>
      <c r="F2966" s="391"/>
      <c r="G2966" s="391"/>
      <c r="H2966" s="391"/>
    </row>
    <row r="2967" spans="3:8" s="127" customFormat="1" ht="12.75">
      <c r="C2967" s="391"/>
      <c r="D2967" s="391"/>
      <c r="E2967" s="391"/>
      <c r="F2967" s="391"/>
      <c r="G2967" s="391"/>
      <c r="H2967" s="391"/>
    </row>
    <row r="2968" spans="3:8" s="127" customFormat="1" ht="12.75">
      <c r="C2968" s="391"/>
      <c r="D2968" s="391"/>
      <c r="E2968" s="391"/>
      <c r="F2968" s="391"/>
      <c r="G2968" s="391"/>
      <c r="H2968" s="391"/>
    </row>
    <row r="2969" spans="3:8" s="127" customFormat="1" ht="12.75">
      <c r="C2969" s="391"/>
      <c r="D2969" s="391"/>
      <c r="E2969" s="391"/>
      <c r="F2969" s="391"/>
      <c r="G2969" s="391"/>
      <c r="H2969" s="391"/>
    </row>
    <row r="2970" spans="3:8" s="127" customFormat="1" ht="12.75">
      <c r="C2970" s="391"/>
      <c r="D2970" s="391"/>
      <c r="E2970" s="391"/>
      <c r="F2970" s="391"/>
      <c r="G2970" s="391"/>
      <c r="H2970" s="391"/>
    </row>
    <row r="2971" spans="3:8" s="127" customFormat="1" ht="12.75">
      <c r="C2971" s="391"/>
      <c r="D2971" s="391"/>
      <c r="E2971" s="391"/>
      <c r="F2971" s="391"/>
      <c r="G2971" s="391"/>
      <c r="H2971" s="391"/>
    </row>
    <row r="2972" spans="3:8" s="127" customFormat="1" ht="12.75">
      <c r="C2972" s="391"/>
      <c r="D2972" s="391"/>
      <c r="E2972" s="391"/>
      <c r="F2972" s="391"/>
      <c r="G2972" s="391"/>
      <c r="H2972" s="391"/>
    </row>
    <row r="2973" spans="3:8" s="127" customFormat="1" ht="12.75">
      <c r="C2973" s="391"/>
      <c r="D2973" s="391"/>
      <c r="E2973" s="391"/>
      <c r="F2973" s="391"/>
      <c r="G2973" s="391"/>
      <c r="H2973" s="391"/>
    </row>
    <row r="2974" spans="3:8" s="127" customFormat="1" ht="12.75">
      <c r="C2974" s="391"/>
      <c r="D2974" s="391"/>
      <c r="E2974" s="391"/>
      <c r="F2974" s="391"/>
      <c r="G2974" s="391"/>
      <c r="H2974" s="391"/>
    </row>
    <row r="2975" spans="3:8" s="127" customFormat="1" ht="12.75">
      <c r="C2975" s="391"/>
      <c r="D2975" s="391"/>
      <c r="E2975" s="391"/>
      <c r="F2975" s="391"/>
      <c r="G2975" s="391"/>
      <c r="H2975" s="391"/>
    </row>
    <row r="2976" spans="3:8" s="127" customFormat="1" ht="12.75">
      <c r="C2976" s="391"/>
      <c r="D2976" s="391"/>
      <c r="E2976" s="391"/>
      <c r="F2976" s="391"/>
      <c r="G2976" s="391"/>
      <c r="H2976" s="391"/>
    </row>
    <row r="2977" spans="3:8" s="127" customFormat="1" ht="12.75">
      <c r="C2977" s="391"/>
      <c r="D2977" s="391"/>
      <c r="E2977" s="391"/>
      <c r="F2977" s="391"/>
      <c r="G2977" s="391"/>
      <c r="H2977" s="391"/>
    </row>
    <row r="2978" spans="3:8" s="127" customFormat="1" ht="12.75">
      <c r="C2978" s="391"/>
      <c r="D2978" s="391"/>
      <c r="E2978" s="391"/>
      <c r="F2978" s="391"/>
      <c r="G2978" s="391"/>
      <c r="H2978" s="391"/>
    </row>
    <row r="2979" spans="3:8" s="127" customFormat="1" ht="12.75">
      <c r="C2979" s="391"/>
      <c r="D2979" s="391"/>
      <c r="E2979" s="391"/>
      <c r="F2979" s="391"/>
      <c r="G2979" s="391"/>
      <c r="H2979" s="391"/>
    </row>
    <row r="2980" spans="3:8" s="127" customFormat="1" ht="12.75">
      <c r="C2980" s="391"/>
      <c r="D2980" s="391"/>
      <c r="E2980" s="391"/>
      <c r="F2980" s="391"/>
      <c r="G2980" s="391"/>
      <c r="H2980" s="391"/>
    </row>
    <row r="2981" spans="3:8" s="127" customFormat="1" ht="12.75">
      <c r="C2981" s="391"/>
      <c r="D2981" s="391"/>
      <c r="E2981" s="391"/>
      <c r="F2981" s="391"/>
      <c r="G2981" s="391"/>
      <c r="H2981" s="391"/>
    </row>
    <row r="2982" spans="3:8" s="127" customFormat="1" ht="12.75">
      <c r="C2982" s="391"/>
      <c r="D2982" s="391"/>
      <c r="E2982" s="391"/>
      <c r="F2982" s="391"/>
      <c r="G2982" s="391"/>
      <c r="H2982" s="391"/>
    </row>
    <row r="2983" spans="3:8" s="127" customFormat="1" ht="12.75">
      <c r="C2983" s="391"/>
      <c r="D2983" s="391"/>
      <c r="E2983" s="391"/>
      <c r="F2983" s="391"/>
      <c r="G2983" s="391"/>
      <c r="H2983" s="391"/>
    </row>
    <row r="2984" spans="3:8" s="127" customFormat="1" ht="12.75">
      <c r="C2984" s="391"/>
      <c r="D2984" s="391"/>
      <c r="E2984" s="391"/>
      <c r="F2984" s="391"/>
      <c r="G2984" s="391"/>
      <c r="H2984" s="391"/>
    </row>
    <row r="2985" spans="3:8" s="127" customFormat="1" ht="12.75">
      <c r="C2985" s="391"/>
      <c r="D2985" s="391"/>
      <c r="E2985" s="391"/>
      <c r="F2985" s="391"/>
      <c r="G2985" s="391"/>
      <c r="H2985" s="391"/>
    </row>
    <row r="2986" spans="3:8" s="127" customFormat="1" ht="12.75">
      <c r="C2986" s="391"/>
      <c r="D2986" s="391"/>
      <c r="E2986" s="391"/>
      <c r="F2986" s="391"/>
      <c r="G2986" s="391"/>
      <c r="H2986" s="391"/>
    </row>
    <row r="2987" spans="3:8" s="127" customFormat="1" ht="12.75">
      <c r="C2987" s="391"/>
      <c r="D2987" s="391"/>
      <c r="E2987" s="391"/>
      <c r="F2987" s="391"/>
      <c r="G2987" s="391"/>
      <c r="H2987" s="391"/>
    </row>
    <row r="2988" spans="3:8" s="127" customFormat="1" ht="12.75">
      <c r="C2988" s="391"/>
      <c r="D2988" s="391"/>
      <c r="E2988" s="391"/>
      <c r="F2988" s="391"/>
      <c r="G2988" s="391"/>
      <c r="H2988" s="391"/>
    </row>
    <row r="2989" spans="3:8" s="127" customFormat="1" ht="12.75">
      <c r="C2989" s="391"/>
      <c r="D2989" s="391"/>
      <c r="E2989" s="391"/>
      <c r="F2989" s="391"/>
      <c r="G2989" s="391"/>
      <c r="H2989" s="391"/>
    </row>
    <row r="2990" spans="3:8" s="127" customFormat="1" ht="12.75">
      <c r="C2990" s="391"/>
      <c r="D2990" s="391"/>
      <c r="E2990" s="391"/>
      <c r="F2990" s="391"/>
      <c r="G2990" s="391"/>
      <c r="H2990" s="391"/>
    </row>
    <row r="2991" spans="3:8" s="127" customFormat="1" ht="12.75">
      <c r="C2991" s="391"/>
      <c r="D2991" s="391"/>
      <c r="E2991" s="391"/>
      <c r="F2991" s="391"/>
      <c r="G2991" s="391"/>
      <c r="H2991" s="391"/>
    </row>
    <row r="2992" spans="3:8" s="127" customFormat="1" ht="12.75">
      <c r="C2992" s="391"/>
      <c r="D2992" s="391"/>
      <c r="E2992" s="391"/>
      <c r="F2992" s="391"/>
      <c r="G2992" s="391"/>
      <c r="H2992" s="391"/>
    </row>
    <row r="2993" spans="3:8" s="127" customFormat="1" ht="12.75">
      <c r="C2993" s="391"/>
      <c r="D2993" s="391"/>
      <c r="E2993" s="391"/>
      <c r="F2993" s="391"/>
      <c r="G2993" s="391"/>
      <c r="H2993" s="391"/>
    </row>
    <row r="2994" spans="3:8" s="127" customFormat="1" ht="12.75">
      <c r="C2994" s="391"/>
      <c r="D2994" s="391"/>
      <c r="E2994" s="391"/>
      <c r="F2994" s="391"/>
      <c r="G2994" s="391"/>
      <c r="H2994" s="391"/>
    </row>
    <row r="2995" spans="3:8" s="127" customFormat="1" ht="12.75">
      <c r="C2995" s="391"/>
      <c r="D2995" s="391"/>
      <c r="E2995" s="391"/>
      <c r="F2995" s="391"/>
      <c r="G2995" s="391"/>
      <c r="H2995" s="391"/>
    </row>
    <row r="2996" spans="3:8" s="127" customFormat="1" ht="12.75">
      <c r="C2996" s="391"/>
      <c r="D2996" s="391"/>
      <c r="E2996" s="391"/>
      <c r="F2996" s="391"/>
      <c r="G2996" s="391"/>
      <c r="H2996" s="391"/>
    </row>
    <row r="2997" spans="3:8" s="127" customFormat="1" ht="12.75">
      <c r="C2997" s="391"/>
      <c r="D2997" s="391"/>
      <c r="E2997" s="391"/>
      <c r="F2997" s="391"/>
      <c r="G2997" s="391"/>
      <c r="H2997" s="391"/>
    </row>
    <row r="2998" spans="3:8" s="127" customFormat="1" ht="12.75">
      <c r="C2998" s="391"/>
      <c r="D2998" s="391"/>
      <c r="E2998" s="391"/>
      <c r="F2998" s="391"/>
      <c r="G2998" s="391"/>
      <c r="H2998" s="391"/>
    </row>
    <row r="2999" spans="3:8" s="127" customFormat="1" ht="12.75">
      <c r="C2999" s="391"/>
      <c r="D2999" s="391"/>
      <c r="E2999" s="391"/>
      <c r="F2999" s="391"/>
      <c r="G2999" s="391"/>
      <c r="H2999" s="391"/>
    </row>
    <row r="3000" spans="3:8" s="127" customFormat="1" ht="12.75">
      <c r="C3000" s="391"/>
      <c r="D3000" s="391"/>
      <c r="E3000" s="391"/>
      <c r="F3000" s="391"/>
      <c r="G3000" s="391"/>
      <c r="H3000" s="391"/>
    </row>
    <row r="3001" spans="3:8" s="127" customFormat="1" ht="12.75">
      <c r="C3001" s="391"/>
      <c r="D3001" s="391"/>
      <c r="E3001" s="391"/>
      <c r="F3001" s="391"/>
      <c r="G3001" s="391"/>
      <c r="H3001" s="391"/>
    </row>
    <row r="3002" spans="3:8" s="127" customFormat="1" ht="12.75">
      <c r="C3002" s="391"/>
      <c r="D3002" s="391"/>
      <c r="E3002" s="391"/>
      <c r="F3002" s="391"/>
      <c r="G3002" s="391"/>
      <c r="H3002" s="391"/>
    </row>
    <row r="3003" spans="3:8" s="127" customFormat="1" ht="12.75">
      <c r="C3003" s="391"/>
      <c r="D3003" s="391"/>
      <c r="E3003" s="391"/>
      <c r="F3003" s="391"/>
      <c r="G3003" s="391"/>
      <c r="H3003" s="391"/>
    </row>
    <row r="3004" spans="3:8" s="127" customFormat="1" ht="12.75">
      <c r="C3004" s="391"/>
      <c r="D3004" s="391"/>
      <c r="E3004" s="391"/>
      <c r="F3004" s="391"/>
      <c r="G3004" s="391"/>
      <c r="H3004" s="391"/>
    </row>
    <row r="3005" spans="3:8" s="127" customFormat="1" ht="12.75">
      <c r="C3005" s="391"/>
      <c r="D3005" s="391"/>
      <c r="E3005" s="391"/>
      <c r="F3005" s="391"/>
      <c r="G3005" s="391"/>
      <c r="H3005" s="391"/>
    </row>
    <row r="3006" spans="3:8" s="127" customFormat="1" ht="12.75">
      <c r="C3006" s="391"/>
      <c r="D3006" s="391"/>
      <c r="E3006" s="391"/>
      <c r="F3006" s="391"/>
      <c r="G3006" s="391"/>
      <c r="H3006" s="391"/>
    </row>
  </sheetData>
  <mergeCells count="20">
    <mergeCell ref="A115:C115"/>
    <mergeCell ref="D115:H115"/>
    <mergeCell ref="A118:B118"/>
    <mergeCell ref="A109:B109"/>
    <mergeCell ref="A111:C111"/>
    <mergeCell ref="D111:H111"/>
    <mergeCell ref="A113:C113"/>
    <mergeCell ref="D113:H113"/>
    <mergeCell ref="A105:B105"/>
    <mergeCell ref="A106:B106"/>
    <mergeCell ref="A107:B107"/>
    <mergeCell ref="A108:B108"/>
    <mergeCell ref="A79:H79"/>
    <mergeCell ref="A92:B92"/>
    <mergeCell ref="A94:H94"/>
    <mergeCell ref="A104:B104"/>
    <mergeCell ref="A1:H1"/>
    <mergeCell ref="A3:H3"/>
    <mergeCell ref="A32:H32"/>
    <mergeCell ref="A62:H62"/>
  </mergeCells>
  <printOptions/>
  <pageMargins left="0.7874015748031497" right="0.7874015748031497" top="0.7874015748031497" bottom="0.7874015748031497" header="0.5118110236220472" footer="0.5118110236220472"/>
  <pageSetup firstPageNumber="31" useFirstPageNumber="1" fitToHeight="0" fitToWidth="1" horizontalDpi="600" verticalDpi="600" orientation="portrait" paperSize="9" scale="73" r:id="rId1"/>
  <headerFooter alignWithMargins="0">
    <oddFooter>&amp;C&amp;P</oddFooter>
  </headerFooter>
  <rowBreaks count="1" manualBreakCount="1">
    <brk id="6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E31" sqref="E31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6.00390625" style="0" customWidth="1"/>
    <col min="7" max="7" width="14.00390625" style="0" customWidth="1"/>
    <col min="8" max="8" width="13.875" style="0" bestFit="1" customWidth="1"/>
  </cols>
  <sheetData>
    <row r="1" spans="1:9" s="763" customFormat="1" ht="18.75">
      <c r="A1" s="915" t="s">
        <v>1236</v>
      </c>
      <c r="B1" s="912"/>
      <c r="C1" s="912"/>
      <c r="D1" s="912"/>
      <c r="E1" s="912"/>
      <c r="F1" s="912"/>
      <c r="I1" s="764"/>
    </row>
    <row r="2" spans="2:9" ht="15" customHeight="1">
      <c r="B2" s="149"/>
      <c r="C2" s="149"/>
      <c r="D2" s="149"/>
      <c r="E2" s="149"/>
      <c r="F2" s="149"/>
      <c r="I2" s="2"/>
    </row>
    <row r="3" spans="2:9" ht="15" customHeight="1">
      <c r="B3" s="149"/>
      <c r="C3" s="149"/>
      <c r="D3" s="149"/>
      <c r="E3" s="149"/>
      <c r="F3" s="149"/>
      <c r="I3" s="2"/>
    </row>
    <row r="4" spans="2:9" ht="15" customHeight="1">
      <c r="B4" s="149"/>
      <c r="C4" s="149"/>
      <c r="D4" s="149"/>
      <c r="E4" s="50"/>
      <c r="F4" s="149"/>
      <c r="I4" s="2"/>
    </row>
    <row r="5" spans="1:8" ht="16.5" customHeight="1">
      <c r="A5" s="984" t="s">
        <v>1151</v>
      </c>
      <c r="B5" s="874"/>
      <c r="E5" s="497">
        <v>28042294.08</v>
      </c>
      <c r="F5" s="1" t="s">
        <v>1223</v>
      </c>
      <c r="H5" s="118"/>
    </row>
    <row r="6" spans="2:8" ht="15" customHeight="1">
      <c r="B6" s="1"/>
      <c r="E6" s="498"/>
      <c r="H6" s="118"/>
    </row>
    <row r="7" spans="2:8" ht="15" customHeight="1">
      <c r="B7" s="1"/>
      <c r="E7" s="118"/>
      <c r="H7" s="118"/>
    </row>
    <row r="8" spans="1:7" ht="15.75">
      <c r="A8" s="1" t="s">
        <v>277</v>
      </c>
      <c r="C8" s="1"/>
      <c r="F8" s="407" t="s">
        <v>1131</v>
      </c>
      <c r="G8" s="572"/>
    </row>
    <row r="9" spans="1:8" ht="25.5">
      <c r="A9" s="985"/>
      <c r="B9" s="983"/>
      <c r="C9" s="788" t="s">
        <v>1242</v>
      </c>
      <c r="D9" s="788" t="s">
        <v>1243</v>
      </c>
      <c r="E9" s="5" t="s">
        <v>1139</v>
      </c>
      <c r="F9" s="37" t="s">
        <v>956</v>
      </c>
      <c r="G9" s="596"/>
      <c r="H9" s="24"/>
    </row>
    <row r="10" spans="1:8" ht="38.25" customHeight="1">
      <c r="A10" s="989" t="s">
        <v>834</v>
      </c>
      <c r="B10" s="990"/>
      <c r="C10" s="311">
        <v>0</v>
      </c>
      <c r="D10" s="311">
        <v>0</v>
      </c>
      <c r="E10" s="311">
        <v>576183432</v>
      </c>
      <c r="F10" s="135" t="s">
        <v>777</v>
      </c>
      <c r="G10" s="596"/>
      <c r="H10" s="597"/>
    </row>
    <row r="11" spans="1:8" ht="22.5" customHeight="1">
      <c r="A11" s="989" t="s">
        <v>1161</v>
      </c>
      <c r="B11" s="990"/>
      <c r="C11" s="311">
        <v>0</v>
      </c>
      <c r="D11" s="311">
        <v>0</v>
      </c>
      <c r="E11" s="311">
        <v>701884</v>
      </c>
      <c r="F11" s="135" t="s">
        <v>777</v>
      </c>
      <c r="G11" s="596"/>
      <c r="H11" s="597"/>
    </row>
    <row r="12" spans="1:8" ht="22.5" customHeight="1">
      <c r="A12" s="991" t="s">
        <v>414</v>
      </c>
      <c r="B12" s="992"/>
      <c r="C12" s="311">
        <v>0</v>
      </c>
      <c r="D12" s="311">
        <v>0</v>
      </c>
      <c r="E12" s="311">
        <v>530023982</v>
      </c>
      <c r="F12" s="135" t="s">
        <v>777</v>
      </c>
      <c r="G12" s="596"/>
      <c r="H12" s="597"/>
    </row>
    <row r="13" spans="1:8" ht="22.5" customHeight="1">
      <c r="A13" s="980" t="s">
        <v>415</v>
      </c>
      <c r="B13" s="981"/>
      <c r="C13" s="311">
        <v>0</v>
      </c>
      <c r="D13" s="311">
        <v>0</v>
      </c>
      <c r="E13" s="311">
        <v>311500000</v>
      </c>
      <c r="F13" s="135"/>
      <c r="G13" s="596"/>
      <c r="H13" s="597"/>
    </row>
    <row r="14" spans="1:8" ht="15" customHeight="1">
      <c r="A14" s="982" t="s">
        <v>817</v>
      </c>
      <c r="B14" s="986"/>
      <c r="C14" s="6">
        <f>SUM(C10:C11)</f>
        <v>0</v>
      </c>
      <c r="D14" s="6">
        <f>SUM(D10:D11)</f>
        <v>0</v>
      </c>
      <c r="E14" s="6">
        <f>SUM(E10:E13)</f>
        <v>1418409298</v>
      </c>
      <c r="F14" s="598" t="s">
        <v>777</v>
      </c>
      <c r="G14" s="596"/>
      <c r="H14" s="24"/>
    </row>
    <row r="15" spans="1:7" ht="12.75" customHeight="1">
      <c r="A15" s="499"/>
      <c r="B15" s="246"/>
      <c r="C15" s="15"/>
      <c r="D15" s="15"/>
      <c r="E15" s="15"/>
      <c r="F15" s="500"/>
      <c r="G15" s="86"/>
    </row>
    <row r="16" spans="1:7" ht="12.75" customHeight="1">
      <c r="A16" s="499"/>
      <c r="B16" s="246"/>
      <c r="C16" s="15"/>
      <c r="D16" s="15"/>
      <c r="E16" s="15"/>
      <c r="F16" s="500"/>
      <c r="G16" s="86"/>
    </row>
    <row r="17" spans="1:7" ht="12.75" customHeight="1">
      <c r="A17" s="24"/>
      <c r="B17" s="8"/>
      <c r="C17" s="15"/>
      <c r="D17" s="15"/>
      <c r="E17" s="15"/>
      <c r="F17" s="83"/>
      <c r="G17" s="24"/>
    </row>
    <row r="18" spans="1:7" ht="15.75" customHeight="1">
      <c r="A18" s="58" t="s">
        <v>833</v>
      </c>
      <c r="B18" s="58"/>
      <c r="C18" s="15"/>
      <c r="D18" s="15"/>
      <c r="E18" s="493">
        <f>E5+E14</f>
        <v>1446451592.08</v>
      </c>
      <c r="F18" s="812" t="s">
        <v>1223</v>
      </c>
      <c r="G18" s="24"/>
    </row>
    <row r="19" spans="1:7" ht="12.75" customHeight="1">
      <c r="A19" s="58"/>
      <c r="B19" s="58"/>
      <c r="C19" s="15"/>
      <c r="D19" s="15"/>
      <c r="E19" s="493"/>
      <c r="F19" s="42"/>
      <c r="G19" s="24"/>
    </row>
    <row r="20" spans="1:7" ht="12.75" customHeight="1">
      <c r="A20" s="58"/>
      <c r="B20" s="58"/>
      <c r="C20" s="15"/>
      <c r="D20" s="15"/>
      <c r="E20" s="493"/>
      <c r="F20" s="42"/>
      <c r="G20" s="24"/>
    </row>
    <row r="21" spans="1:17" ht="12.75" customHeight="1">
      <c r="A21" s="24"/>
      <c r="B21" s="8"/>
      <c r="C21" s="15"/>
      <c r="D21" s="15"/>
      <c r="E21" s="15"/>
      <c r="F21" s="83"/>
      <c r="G21" s="10" t="s">
        <v>279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5.75">
      <c r="A22" s="58" t="s">
        <v>280</v>
      </c>
      <c r="B22" s="24"/>
      <c r="C22" s="24"/>
      <c r="D22" s="24"/>
      <c r="E22" s="24"/>
      <c r="F22" s="407" t="s">
        <v>1131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8" ht="25.5" customHeight="1">
      <c r="A23" s="982"/>
      <c r="B23" s="982"/>
      <c r="C23" s="788" t="s">
        <v>1242</v>
      </c>
      <c r="D23" s="788" t="s">
        <v>1243</v>
      </c>
      <c r="E23" s="813" t="s">
        <v>1139</v>
      </c>
      <c r="F23" s="599" t="s">
        <v>956</v>
      </c>
      <c r="G23" s="600"/>
      <c r="H23" s="24"/>
    </row>
    <row r="24" spans="1:8" ht="14.25" customHeight="1">
      <c r="A24" s="987" t="s">
        <v>281</v>
      </c>
      <c r="B24" s="988"/>
      <c r="C24" s="227">
        <v>0</v>
      </c>
      <c r="D24" s="227">
        <v>0</v>
      </c>
      <c r="E24" s="311">
        <v>630879154</v>
      </c>
      <c r="F24" s="135" t="s">
        <v>777</v>
      </c>
      <c r="G24" s="601"/>
      <c r="H24" s="238"/>
    </row>
    <row r="25" spans="1:8" ht="14.25" customHeight="1">
      <c r="A25" s="978" t="s">
        <v>282</v>
      </c>
      <c r="B25" s="979"/>
      <c r="C25" s="227">
        <v>0</v>
      </c>
      <c r="D25" s="227">
        <v>0</v>
      </c>
      <c r="E25" s="311">
        <v>7650000</v>
      </c>
      <c r="F25" s="135" t="s">
        <v>777</v>
      </c>
      <c r="G25" s="601"/>
      <c r="H25" s="238"/>
    </row>
    <row r="26" spans="1:8" ht="25.5" customHeight="1">
      <c r="A26" s="978" t="s">
        <v>283</v>
      </c>
      <c r="B26" s="979"/>
      <c r="C26" s="227">
        <v>0</v>
      </c>
      <c r="D26" s="227">
        <v>0</v>
      </c>
      <c r="E26" s="311">
        <v>530150000</v>
      </c>
      <c r="F26" s="135" t="s">
        <v>777</v>
      </c>
      <c r="G26" s="601"/>
      <c r="H26" s="238"/>
    </row>
    <row r="27" spans="1:7" ht="15.75" customHeight="1">
      <c r="A27" s="982" t="s">
        <v>818</v>
      </c>
      <c r="B27" s="983"/>
      <c r="C27" s="6">
        <v>0</v>
      </c>
      <c r="D27" s="602">
        <v>0</v>
      </c>
      <c r="E27" s="6">
        <f>SUM(E24:E26)</f>
        <v>1168679154</v>
      </c>
      <c r="F27" s="598" t="s">
        <v>777</v>
      </c>
      <c r="G27" s="603"/>
    </row>
    <row r="28" spans="1:6" ht="12.75" customHeight="1">
      <c r="A28" s="499"/>
      <c r="B28" s="246"/>
      <c r="C28" s="15"/>
      <c r="D28" s="40"/>
      <c r="E28" s="15"/>
      <c r="F28" s="25"/>
    </row>
    <row r="29" spans="1:6" ht="12.75" customHeight="1">
      <c r="A29" s="499"/>
      <c r="B29" s="246"/>
      <c r="C29" s="15"/>
      <c r="D29" s="40"/>
      <c r="E29" s="15"/>
      <c r="F29" s="25"/>
    </row>
    <row r="30" spans="1:6" ht="12.75" customHeight="1">
      <c r="A30" s="499"/>
      <c r="B30" s="246"/>
      <c r="C30" s="15"/>
      <c r="D30" s="40"/>
      <c r="E30" s="15"/>
      <c r="F30" s="25"/>
    </row>
    <row r="31" spans="1:6" ht="15.75" customHeight="1">
      <c r="A31" s="58" t="s">
        <v>619</v>
      </c>
      <c r="B31" s="58"/>
      <c r="C31" s="15"/>
      <c r="D31" s="40"/>
      <c r="E31" s="493">
        <f>E18-E27</f>
        <v>277772438.0799999</v>
      </c>
      <c r="F31" s="812" t="s">
        <v>1223</v>
      </c>
    </row>
    <row r="32" spans="1:6" ht="13.5" customHeight="1">
      <c r="A32" s="24"/>
      <c r="B32" s="24"/>
      <c r="C32" s="24"/>
      <c r="D32" s="24"/>
      <c r="E32" s="493"/>
      <c r="F32" s="42"/>
    </row>
    <row r="33" spans="1:6" ht="13.5" customHeight="1">
      <c r="A33" s="24"/>
      <c r="B33" s="24"/>
      <c r="C33" s="24"/>
      <c r="D33" s="24"/>
      <c r="E33" s="493"/>
      <c r="F33" s="42"/>
    </row>
  </sheetData>
  <sheetProtection/>
  <mergeCells count="13">
    <mergeCell ref="A27:B27"/>
    <mergeCell ref="A5:B5"/>
    <mergeCell ref="A9:B9"/>
    <mergeCell ref="A14:B14"/>
    <mergeCell ref="A24:B24"/>
    <mergeCell ref="A10:B10"/>
    <mergeCell ref="A23:B23"/>
    <mergeCell ref="A11:B11"/>
    <mergeCell ref="A12:B12"/>
    <mergeCell ref="A26:B26"/>
    <mergeCell ref="A25:B25"/>
    <mergeCell ref="A13:B13"/>
    <mergeCell ref="A1:F1"/>
  </mergeCells>
  <printOptions horizontalCentered="1"/>
  <pageMargins left="0.7874015748031497" right="0.7874015748031497" top="0.7874015748031497" bottom="0.7874015748031497" header="0.6299212598425197" footer="1.1023622047244095"/>
  <pageSetup firstPageNumber="33" useFirstPageNumber="1"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workbookViewId="0" topLeftCell="A1">
      <selection activeCell="H23" sqref="H23"/>
    </sheetView>
  </sheetViews>
  <sheetFormatPr defaultColWidth="9.00390625" defaultRowHeight="12.75"/>
  <cols>
    <col min="1" max="1" width="8.125" style="0" customWidth="1"/>
    <col min="2" max="2" width="23.125" style="0" customWidth="1"/>
    <col min="3" max="3" width="10.75390625" style="0" customWidth="1"/>
    <col min="4" max="4" width="10.875" style="0" customWidth="1"/>
    <col min="5" max="5" width="9.625" style="0" customWidth="1"/>
    <col min="6" max="6" width="13.75390625" style="0" customWidth="1"/>
    <col min="7" max="7" width="13.25390625" style="0" customWidth="1"/>
    <col min="8" max="8" width="16.75390625" style="0" customWidth="1"/>
    <col min="9" max="9" width="11.75390625" style="0" customWidth="1"/>
  </cols>
  <sheetData>
    <row r="1" spans="1:9" s="763" customFormat="1" ht="18.75">
      <c r="A1" s="746" t="s">
        <v>844</v>
      </c>
      <c r="B1" s="762"/>
      <c r="C1" s="746"/>
      <c r="D1" s="746"/>
      <c r="E1" s="746"/>
      <c r="F1" s="746"/>
      <c r="G1" s="762"/>
      <c r="I1" s="764"/>
    </row>
    <row r="2" spans="1:9" ht="15" customHeight="1">
      <c r="A2" s="382"/>
      <c r="B2" s="149"/>
      <c r="C2" s="149"/>
      <c r="D2" s="149"/>
      <c r="E2" s="149"/>
      <c r="F2" s="149"/>
      <c r="I2" s="2"/>
    </row>
    <row r="3" spans="2:9" ht="15" customHeight="1">
      <c r="B3" s="149"/>
      <c r="C3" s="149"/>
      <c r="D3" s="149"/>
      <c r="E3" s="149"/>
      <c r="F3" s="149"/>
      <c r="I3" s="2"/>
    </row>
    <row r="4" spans="2:9" ht="15" customHeight="1">
      <c r="B4" s="149"/>
      <c r="C4" s="149"/>
      <c r="D4" s="149"/>
      <c r="E4" s="149"/>
      <c r="F4" s="149"/>
      <c r="I4" s="2"/>
    </row>
    <row r="5" spans="1:6" ht="14.25" customHeight="1">
      <c r="A5" s="747" t="s">
        <v>409</v>
      </c>
      <c r="E5" s="748"/>
      <c r="F5" s="749"/>
    </row>
    <row r="6" ht="15">
      <c r="A6" s="213" t="s">
        <v>410</v>
      </c>
    </row>
    <row r="7" ht="15">
      <c r="A7" s="213"/>
    </row>
    <row r="8" spans="1:6" ht="16.5" customHeight="1">
      <c r="A8" s="993" t="s">
        <v>12</v>
      </c>
      <c r="B8" s="874"/>
      <c r="C8" s="874"/>
      <c r="D8" s="874"/>
      <c r="E8" s="994"/>
      <c r="F8" s="750"/>
    </row>
    <row r="9" spans="1:7" ht="36" customHeight="1">
      <c r="A9" s="751" t="s">
        <v>196</v>
      </c>
      <c r="B9" s="995" t="s">
        <v>197</v>
      </c>
      <c r="C9" s="996"/>
      <c r="D9" s="996"/>
      <c r="E9" s="997"/>
      <c r="F9" s="752" t="s">
        <v>13</v>
      </c>
      <c r="G9" s="753" t="s">
        <v>14</v>
      </c>
    </row>
    <row r="10" spans="1:7" ht="12.75" customHeight="1">
      <c r="A10" s="244" t="s">
        <v>198</v>
      </c>
      <c r="B10" s="998" t="s">
        <v>15</v>
      </c>
      <c r="C10" s="999"/>
      <c r="D10" s="999"/>
      <c r="E10" s="1000"/>
      <c r="F10" s="754">
        <v>238000</v>
      </c>
      <c r="G10" s="755">
        <v>202300</v>
      </c>
    </row>
    <row r="11" spans="1:7" ht="12.75" customHeight="1">
      <c r="A11" s="244" t="s">
        <v>199</v>
      </c>
      <c r="B11" s="998" t="s">
        <v>16</v>
      </c>
      <c r="C11" s="999"/>
      <c r="D11" s="999"/>
      <c r="E11" s="1000"/>
      <c r="F11" s="754">
        <v>4385000</v>
      </c>
      <c r="G11" s="755">
        <v>3727200</v>
      </c>
    </row>
    <row r="12" spans="1:7" ht="12.75" customHeight="1">
      <c r="A12" s="244" t="s">
        <v>200</v>
      </c>
      <c r="B12" s="998" t="s">
        <v>17</v>
      </c>
      <c r="C12" s="999"/>
      <c r="D12" s="999"/>
      <c r="E12" s="1000"/>
      <c r="F12" s="754">
        <v>141888000</v>
      </c>
      <c r="G12" s="755">
        <v>89389400</v>
      </c>
    </row>
    <row r="13" spans="1:7" ht="12.75" customHeight="1">
      <c r="A13" s="244" t="s">
        <v>200</v>
      </c>
      <c r="B13" s="998" t="s">
        <v>18</v>
      </c>
      <c r="C13" s="999"/>
      <c r="D13" s="999"/>
      <c r="E13" s="1000"/>
      <c r="F13" s="754">
        <v>6593000</v>
      </c>
      <c r="G13" s="755">
        <v>112700</v>
      </c>
    </row>
    <row r="14" spans="1:7" ht="12.75" customHeight="1">
      <c r="A14" s="244" t="s">
        <v>201</v>
      </c>
      <c r="B14" s="998" t="s">
        <v>19</v>
      </c>
      <c r="C14" s="999" t="s">
        <v>19</v>
      </c>
      <c r="D14" s="999" t="s">
        <v>19</v>
      </c>
      <c r="E14" s="1000" t="s">
        <v>19</v>
      </c>
      <c r="F14" s="1001">
        <v>528470000</v>
      </c>
      <c r="G14" s="1001">
        <v>449199500</v>
      </c>
    </row>
    <row r="15" spans="1:7" ht="12.75" customHeight="1">
      <c r="A15" s="244" t="s">
        <v>202</v>
      </c>
      <c r="B15" s="998" t="s">
        <v>20</v>
      </c>
      <c r="C15" s="999" t="s">
        <v>20</v>
      </c>
      <c r="D15" s="999" t="s">
        <v>20</v>
      </c>
      <c r="E15" s="1000" t="s">
        <v>20</v>
      </c>
      <c r="F15" s="1002"/>
      <c r="G15" s="1002"/>
    </row>
    <row r="16" spans="1:7" ht="12.75" customHeight="1">
      <c r="A16" s="244" t="s">
        <v>203</v>
      </c>
      <c r="B16" s="998" t="s">
        <v>21</v>
      </c>
      <c r="C16" s="999" t="s">
        <v>21</v>
      </c>
      <c r="D16" s="999" t="s">
        <v>21</v>
      </c>
      <c r="E16" s="1000" t="s">
        <v>21</v>
      </c>
      <c r="F16" s="1002"/>
      <c r="G16" s="1002"/>
    </row>
    <row r="17" spans="1:7" ht="12.75" customHeight="1">
      <c r="A17" s="244" t="s">
        <v>204</v>
      </c>
      <c r="B17" s="998" t="s">
        <v>22</v>
      </c>
      <c r="C17" s="999" t="s">
        <v>22</v>
      </c>
      <c r="D17" s="999" t="s">
        <v>22</v>
      </c>
      <c r="E17" s="1000" t="s">
        <v>22</v>
      </c>
      <c r="F17" s="1002"/>
      <c r="G17" s="1002"/>
    </row>
    <row r="18" spans="1:7" ht="12.75" customHeight="1">
      <c r="A18" s="244" t="s">
        <v>205</v>
      </c>
      <c r="B18" s="998" t="s">
        <v>23</v>
      </c>
      <c r="C18" s="999" t="s">
        <v>24</v>
      </c>
      <c r="D18" s="999" t="s">
        <v>24</v>
      </c>
      <c r="E18" s="1000" t="s">
        <v>24</v>
      </c>
      <c r="F18" s="1002"/>
      <c r="G18" s="1002"/>
    </row>
    <row r="19" spans="1:7" ht="12.75" customHeight="1">
      <c r="A19" s="244" t="s">
        <v>206</v>
      </c>
      <c r="B19" s="998" t="s">
        <v>25</v>
      </c>
      <c r="C19" s="999" t="s">
        <v>25</v>
      </c>
      <c r="D19" s="999" t="s">
        <v>25</v>
      </c>
      <c r="E19" s="1000" t="s">
        <v>25</v>
      </c>
      <c r="F19" s="1002"/>
      <c r="G19" s="1002"/>
    </row>
    <row r="20" spans="1:7" ht="12.75" customHeight="1">
      <c r="A20" s="244">
        <v>231102</v>
      </c>
      <c r="B20" s="998" t="s">
        <v>26</v>
      </c>
      <c r="C20" s="999" t="s">
        <v>27</v>
      </c>
      <c r="D20" s="999" t="s">
        <v>27</v>
      </c>
      <c r="E20" s="1000" t="s">
        <v>27</v>
      </c>
      <c r="F20" s="1002"/>
      <c r="G20" s="1002"/>
    </row>
    <row r="21" spans="1:7" ht="12.75" customHeight="1">
      <c r="A21" s="244">
        <v>231103</v>
      </c>
      <c r="B21" s="998" t="s">
        <v>28</v>
      </c>
      <c r="C21" s="999" t="s">
        <v>28</v>
      </c>
      <c r="D21" s="999" t="s">
        <v>28</v>
      </c>
      <c r="E21" s="1000" t="s">
        <v>28</v>
      </c>
      <c r="F21" s="1002"/>
      <c r="G21" s="1002"/>
    </row>
    <row r="22" spans="1:7" ht="12.75" customHeight="1">
      <c r="A22" s="244">
        <v>231104</v>
      </c>
      <c r="B22" s="998" t="s">
        <v>29</v>
      </c>
      <c r="C22" s="999" t="s">
        <v>29</v>
      </c>
      <c r="D22" s="999" t="s">
        <v>29</v>
      </c>
      <c r="E22" s="1000" t="s">
        <v>29</v>
      </c>
      <c r="F22" s="1002"/>
      <c r="G22" s="1002"/>
    </row>
    <row r="23" spans="1:7" ht="12.75" customHeight="1">
      <c r="A23" s="244">
        <v>231105</v>
      </c>
      <c r="B23" s="998" t="s">
        <v>30</v>
      </c>
      <c r="C23" s="999" t="s">
        <v>30</v>
      </c>
      <c r="D23" s="999" t="s">
        <v>30</v>
      </c>
      <c r="E23" s="1000" t="s">
        <v>30</v>
      </c>
      <c r="F23" s="1002"/>
      <c r="G23" s="1002"/>
    </row>
    <row r="24" spans="1:7" ht="12.75" customHeight="1">
      <c r="A24" s="244">
        <v>231106</v>
      </c>
      <c r="B24" s="998" t="s">
        <v>31</v>
      </c>
      <c r="C24" s="999" t="s">
        <v>31</v>
      </c>
      <c r="D24" s="999" t="s">
        <v>31</v>
      </c>
      <c r="E24" s="1000" t="s">
        <v>31</v>
      </c>
      <c r="F24" s="1002"/>
      <c r="G24" s="1002"/>
    </row>
    <row r="25" spans="1:7" ht="12.75" customHeight="1">
      <c r="A25" s="244" t="s">
        <v>207</v>
      </c>
      <c r="B25" s="998" t="s">
        <v>32</v>
      </c>
      <c r="C25" s="999" t="s">
        <v>32</v>
      </c>
      <c r="D25" s="999" t="s">
        <v>32</v>
      </c>
      <c r="E25" s="1000" t="s">
        <v>32</v>
      </c>
      <c r="F25" s="1002"/>
      <c r="G25" s="1002"/>
    </row>
    <row r="26" spans="1:7" ht="12.75" customHeight="1">
      <c r="A26" s="244">
        <v>231109</v>
      </c>
      <c r="B26" s="998" t="s">
        <v>33</v>
      </c>
      <c r="C26" s="999" t="s">
        <v>33</v>
      </c>
      <c r="D26" s="999" t="s">
        <v>33</v>
      </c>
      <c r="E26" s="1000" t="s">
        <v>33</v>
      </c>
      <c r="F26" s="1002"/>
      <c r="G26" s="1002"/>
    </row>
    <row r="27" spans="1:7" ht="12.75" customHeight="1">
      <c r="A27" s="244">
        <v>231110</v>
      </c>
      <c r="B27" s="998" t="s">
        <v>34</v>
      </c>
      <c r="C27" s="999" t="s">
        <v>35</v>
      </c>
      <c r="D27" s="999" t="s">
        <v>35</v>
      </c>
      <c r="E27" s="1000" t="s">
        <v>35</v>
      </c>
      <c r="F27" s="1002"/>
      <c r="G27" s="1002"/>
    </row>
    <row r="28" spans="1:7" ht="12.75" customHeight="1">
      <c r="A28" s="244">
        <v>231111</v>
      </c>
      <c r="B28" s="998" t="s">
        <v>36</v>
      </c>
      <c r="C28" s="999" t="s">
        <v>36</v>
      </c>
      <c r="D28" s="999" t="s">
        <v>36</v>
      </c>
      <c r="E28" s="1000" t="s">
        <v>36</v>
      </c>
      <c r="F28" s="1002"/>
      <c r="G28" s="1002"/>
    </row>
    <row r="29" spans="1:7" ht="12.75" customHeight="1">
      <c r="A29" s="244">
        <v>231112</v>
      </c>
      <c r="B29" s="998" t="s">
        <v>37</v>
      </c>
      <c r="C29" s="999" t="s">
        <v>37</v>
      </c>
      <c r="D29" s="999" t="s">
        <v>37</v>
      </c>
      <c r="E29" s="1000" t="s">
        <v>37</v>
      </c>
      <c r="F29" s="1002"/>
      <c r="G29" s="1002"/>
    </row>
    <row r="30" spans="1:7" ht="12.75" customHeight="1">
      <c r="A30" s="244">
        <v>231113</v>
      </c>
      <c r="B30" s="998" t="s">
        <v>38</v>
      </c>
      <c r="C30" s="999" t="s">
        <v>38</v>
      </c>
      <c r="D30" s="999" t="s">
        <v>38</v>
      </c>
      <c r="E30" s="1000" t="s">
        <v>38</v>
      </c>
      <c r="F30" s="1002"/>
      <c r="G30" s="1002"/>
    </row>
    <row r="31" spans="1:7" ht="12.75" customHeight="1">
      <c r="A31" s="244">
        <v>231114</v>
      </c>
      <c r="B31" s="998" t="s">
        <v>39</v>
      </c>
      <c r="C31" s="999" t="s">
        <v>39</v>
      </c>
      <c r="D31" s="999" t="s">
        <v>39</v>
      </c>
      <c r="E31" s="1000" t="s">
        <v>39</v>
      </c>
      <c r="F31" s="1002"/>
      <c r="G31" s="1002"/>
    </row>
    <row r="32" spans="1:7" ht="12.75" customHeight="1">
      <c r="A32" s="244">
        <v>231192</v>
      </c>
      <c r="B32" s="998" t="s">
        <v>40</v>
      </c>
      <c r="C32" s="999"/>
      <c r="D32" s="999"/>
      <c r="E32" s="1000"/>
      <c r="F32" s="1002"/>
      <c r="G32" s="1002"/>
    </row>
    <row r="33" spans="1:7" ht="12.75" customHeight="1">
      <c r="A33" s="244">
        <v>231193</v>
      </c>
      <c r="B33" s="998" t="s">
        <v>41</v>
      </c>
      <c r="C33" s="999"/>
      <c r="D33" s="999"/>
      <c r="E33" s="1000"/>
      <c r="F33" s="1002"/>
      <c r="G33" s="1002"/>
    </row>
    <row r="34" spans="1:7" ht="12.75" customHeight="1">
      <c r="A34" s="244">
        <v>231116</v>
      </c>
      <c r="B34" s="998" t="s">
        <v>42</v>
      </c>
      <c r="C34" s="999" t="s">
        <v>43</v>
      </c>
      <c r="D34" s="999" t="s">
        <v>43</v>
      </c>
      <c r="E34" s="1000" t="s">
        <v>43</v>
      </c>
      <c r="F34" s="1002"/>
      <c r="G34" s="1002"/>
    </row>
    <row r="35" spans="1:7" ht="12.75" customHeight="1">
      <c r="A35" s="244">
        <v>231172</v>
      </c>
      <c r="B35" s="998" t="s">
        <v>44</v>
      </c>
      <c r="C35" s="999" t="s">
        <v>43</v>
      </c>
      <c r="D35" s="999" t="s">
        <v>43</v>
      </c>
      <c r="E35" s="1000" t="s">
        <v>43</v>
      </c>
      <c r="F35" s="1003"/>
      <c r="G35" s="1003"/>
    </row>
    <row r="36" spans="1:7" ht="12.75" customHeight="1">
      <c r="A36" s="244">
        <v>231108</v>
      </c>
      <c r="B36" s="998" t="s">
        <v>209</v>
      </c>
      <c r="C36" s="999"/>
      <c r="D36" s="999"/>
      <c r="E36" s="1000"/>
      <c r="F36" s="754">
        <v>8300000</v>
      </c>
      <c r="G36" s="755">
        <v>7470000</v>
      </c>
    </row>
    <row r="37" spans="1:7" ht="12.75" customHeight="1">
      <c r="A37" s="244">
        <v>231117</v>
      </c>
      <c r="B37" s="998" t="s">
        <v>45</v>
      </c>
      <c r="C37" s="999"/>
      <c r="D37" s="999"/>
      <c r="E37" s="1000"/>
      <c r="F37" s="1001">
        <v>1185253000</v>
      </c>
      <c r="G37" s="1001">
        <v>1007465100</v>
      </c>
    </row>
    <row r="38" spans="1:7" ht="12.75" customHeight="1">
      <c r="A38" s="244">
        <v>231118</v>
      </c>
      <c r="B38" s="998" t="s">
        <v>46</v>
      </c>
      <c r="C38" s="999"/>
      <c r="D38" s="999"/>
      <c r="E38" s="1000"/>
      <c r="F38" s="1004"/>
      <c r="G38" s="1004"/>
    </row>
    <row r="39" spans="1:7" ht="12.75" customHeight="1">
      <c r="A39" s="244">
        <v>231119</v>
      </c>
      <c r="B39" s="998" t="s">
        <v>47</v>
      </c>
      <c r="C39" s="999"/>
      <c r="D39" s="999"/>
      <c r="E39" s="1000"/>
      <c r="F39" s="1004"/>
      <c r="G39" s="1004"/>
    </row>
    <row r="40" spans="1:7" ht="12.75" customHeight="1">
      <c r="A40" s="244">
        <v>231120</v>
      </c>
      <c r="B40" s="998" t="s">
        <v>48</v>
      </c>
      <c r="C40" s="999"/>
      <c r="D40" s="999"/>
      <c r="E40" s="1000"/>
      <c r="F40" s="1004"/>
      <c r="G40" s="1004"/>
    </row>
    <row r="41" spans="1:7" ht="12.75" customHeight="1">
      <c r="A41" s="244">
        <v>231121</v>
      </c>
      <c r="B41" s="998" t="s">
        <v>49</v>
      </c>
      <c r="C41" s="999"/>
      <c r="D41" s="999"/>
      <c r="E41" s="1000"/>
      <c r="F41" s="1004"/>
      <c r="G41" s="1004"/>
    </row>
    <row r="42" spans="1:7" ht="12.75" customHeight="1">
      <c r="A42" s="244">
        <v>231122</v>
      </c>
      <c r="B42" s="998" t="s">
        <v>50</v>
      </c>
      <c r="C42" s="999"/>
      <c r="D42" s="999"/>
      <c r="E42" s="1000"/>
      <c r="F42" s="1004"/>
      <c r="G42" s="1004"/>
    </row>
    <row r="43" spans="1:7" ht="12.75" customHeight="1">
      <c r="A43" s="244">
        <v>231123</v>
      </c>
      <c r="B43" s="998" t="s">
        <v>51</v>
      </c>
      <c r="C43" s="999"/>
      <c r="D43" s="999"/>
      <c r="E43" s="1000"/>
      <c r="F43" s="1004"/>
      <c r="G43" s="1004"/>
    </row>
    <row r="44" spans="1:7" ht="12.75" customHeight="1">
      <c r="A44" s="244">
        <v>231124</v>
      </c>
      <c r="B44" s="998" t="s">
        <v>52</v>
      </c>
      <c r="C44" s="999"/>
      <c r="D44" s="999"/>
      <c r="E44" s="1000"/>
      <c r="F44" s="1004"/>
      <c r="G44" s="1004"/>
    </row>
    <row r="45" spans="1:7" ht="12.75" customHeight="1">
      <c r="A45" s="244">
        <v>231125</v>
      </c>
      <c r="B45" s="998" t="s">
        <v>53</v>
      </c>
      <c r="C45" s="999"/>
      <c r="D45" s="999"/>
      <c r="E45" s="1000"/>
      <c r="F45" s="1004"/>
      <c r="G45" s="1004"/>
    </row>
    <row r="46" spans="1:7" ht="12.75" customHeight="1">
      <c r="A46" s="244">
        <v>231126</v>
      </c>
      <c r="B46" s="998" t="s">
        <v>54</v>
      </c>
      <c r="C46" s="999"/>
      <c r="D46" s="999"/>
      <c r="E46" s="1000"/>
      <c r="F46" s="1004"/>
      <c r="G46" s="1004"/>
    </row>
    <row r="47" spans="1:7" ht="12.75" customHeight="1">
      <c r="A47" s="244">
        <v>231127</v>
      </c>
      <c r="B47" s="998" t="s">
        <v>55</v>
      </c>
      <c r="C47" s="999"/>
      <c r="D47" s="999"/>
      <c r="E47" s="1000"/>
      <c r="F47" s="1004"/>
      <c r="G47" s="1004"/>
    </row>
    <row r="48" spans="1:7" ht="12.75" customHeight="1">
      <c r="A48" s="244">
        <v>231128</v>
      </c>
      <c r="B48" s="998" t="s">
        <v>56</v>
      </c>
      <c r="C48" s="999"/>
      <c r="D48" s="999"/>
      <c r="E48" s="1000"/>
      <c r="F48" s="1004"/>
      <c r="G48" s="1004"/>
    </row>
    <row r="49" spans="1:7" ht="12.75" customHeight="1">
      <c r="A49" s="244">
        <v>231129</v>
      </c>
      <c r="B49" s="998" t="s">
        <v>57</v>
      </c>
      <c r="C49" s="999"/>
      <c r="D49" s="999"/>
      <c r="E49" s="1000"/>
      <c r="F49" s="1004"/>
      <c r="G49" s="1004"/>
    </row>
    <row r="50" spans="1:7" ht="12.75" customHeight="1">
      <c r="A50" s="244">
        <v>231130</v>
      </c>
      <c r="B50" s="998" t="s">
        <v>58</v>
      </c>
      <c r="C50" s="999"/>
      <c r="D50" s="999"/>
      <c r="E50" s="1000"/>
      <c r="F50" s="1004"/>
      <c r="G50" s="1004"/>
    </row>
    <row r="51" spans="1:7" ht="12.75" customHeight="1">
      <c r="A51" s="244">
        <v>231131</v>
      </c>
      <c r="B51" s="998" t="s">
        <v>59</v>
      </c>
      <c r="C51" s="999"/>
      <c r="D51" s="999"/>
      <c r="E51" s="1000"/>
      <c r="F51" s="1004"/>
      <c r="G51" s="1004"/>
    </row>
    <row r="52" spans="1:7" ht="12.75" customHeight="1">
      <c r="A52" s="244">
        <v>231132</v>
      </c>
      <c r="B52" s="998" t="s">
        <v>60</v>
      </c>
      <c r="C52" s="999"/>
      <c r="D52" s="999"/>
      <c r="E52" s="1000"/>
      <c r="F52" s="1004"/>
      <c r="G52" s="1004"/>
    </row>
    <row r="53" spans="1:7" ht="12.75" customHeight="1">
      <c r="A53" s="244">
        <v>231133</v>
      </c>
      <c r="B53" s="998" t="s">
        <v>61</v>
      </c>
      <c r="C53" s="999"/>
      <c r="D53" s="999"/>
      <c r="E53" s="1000"/>
      <c r="F53" s="1004"/>
      <c r="G53" s="1004"/>
    </row>
    <row r="54" spans="1:7" ht="12.75" customHeight="1">
      <c r="A54" s="244">
        <v>231134</v>
      </c>
      <c r="B54" s="998" t="s">
        <v>62</v>
      </c>
      <c r="C54" s="999"/>
      <c r="D54" s="999"/>
      <c r="E54" s="1000"/>
      <c r="F54" s="1004"/>
      <c r="G54" s="1004"/>
    </row>
    <row r="55" spans="1:7" ht="12.75" customHeight="1">
      <c r="A55" s="244">
        <v>231135</v>
      </c>
      <c r="B55" s="998" t="s">
        <v>63</v>
      </c>
      <c r="C55" s="999"/>
      <c r="D55" s="999"/>
      <c r="E55" s="1000"/>
      <c r="F55" s="1004"/>
      <c r="G55" s="1004"/>
    </row>
    <row r="56" spans="1:7" ht="12.75" customHeight="1">
      <c r="A56" s="244">
        <v>231136</v>
      </c>
      <c r="B56" s="998" t="s">
        <v>64</v>
      </c>
      <c r="C56" s="999"/>
      <c r="D56" s="999"/>
      <c r="E56" s="1000"/>
      <c r="F56" s="1004"/>
      <c r="G56" s="1004"/>
    </row>
    <row r="57" spans="1:7" ht="12.75" customHeight="1">
      <c r="A57" s="244">
        <v>231137</v>
      </c>
      <c r="B57" s="998" t="s">
        <v>65</v>
      </c>
      <c r="C57" s="999"/>
      <c r="D57" s="999"/>
      <c r="E57" s="1000"/>
      <c r="F57" s="1005"/>
      <c r="G57" s="1005"/>
    </row>
    <row r="58" spans="1:7" ht="38.25" customHeight="1">
      <c r="A58" s="751" t="s">
        <v>196</v>
      </c>
      <c r="B58" s="1006" t="s">
        <v>197</v>
      </c>
      <c r="C58" s="1007"/>
      <c r="D58" s="1007"/>
      <c r="E58" s="1008"/>
      <c r="F58" s="752" t="s">
        <v>13</v>
      </c>
      <c r="G58" s="753" t="s">
        <v>14</v>
      </c>
    </row>
    <row r="59" spans="1:7" ht="12.75" customHeight="1">
      <c r="A59" s="244">
        <v>231138</v>
      </c>
      <c r="B59" s="998" t="s">
        <v>66</v>
      </c>
      <c r="C59" s="999"/>
      <c r="D59" s="999"/>
      <c r="E59" s="1000"/>
      <c r="F59" s="755">
        <v>156999000</v>
      </c>
      <c r="G59" s="755">
        <v>48669700</v>
      </c>
    </row>
    <row r="60" spans="1:7" ht="12.75" customHeight="1">
      <c r="A60" s="244">
        <v>231139</v>
      </c>
      <c r="B60" s="998" t="s">
        <v>67</v>
      </c>
      <c r="C60" s="999"/>
      <c r="D60" s="999"/>
      <c r="E60" s="1000"/>
      <c r="F60" s="755">
        <v>22914000</v>
      </c>
      <c r="G60" s="755">
        <v>6874200</v>
      </c>
    </row>
    <row r="61" spans="1:7" ht="12.75" customHeight="1">
      <c r="A61" s="244">
        <v>231140</v>
      </c>
      <c r="B61" s="998" t="s">
        <v>68</v>
      </c>
      <c r="C61" s="999"/>
      <c r="D61" s="999"/>
      <c r="E61" s="1000"/>
      <c r="F61" s="755">
        <v>172866000</v>
      </c>
      <c r="G61" s="755">
        <v>71507000</v>
      </c>
    </row>
    <row r="62" spans="1:7" s="406" customFormat="1" ht="38.25" customHeight="1">
      <c r="A62" s="814">
        <v>231145</v>
      </c>
      <c r="B62" s="1009" t="s">
        <v>210</v>
      </c>
      <c r="C62" s="1010"/>
      <c r="D62" s="1010"/>
      <c r="E62" s="1011"/>
      <c r="F62" s="815">
        <v>1080000</v>
      </c>
      <c r="G62" s="815">
        <v>1080000</v>
      </c>
    </row>
    <row r="63" spans="1:7" s="406" customFormat="1" ht="25.5" customHeight="1">
      <c r="A63" s="814">
        <v>231146</v>
      </c>
      <c r="B63" s="1009" t="s">
        <v>411</v>
      </c>
      <c r="C63" s="1010"/>
      <c r="D63" s="1010"/>
      <c r="E63" s="1011"/>
      <c r="F63" s="815">
        <v>300000</v>
      </c>
      <c r="G63" s="815">
        <v>300000</v>
      </c>
    </row>
    <row r="64" spans="1:7" ht="12.75" customHeight="1">
      <c r="A64" s="244">
        <v>231153</v>
      </c>
      <c r="B64" s="1012" t="s">
        <v>212</v>
      </c>
      <c r="C64" s="1013"/>
      <c r="D64" s="1013"/>
      <c r="E64" s="1014"/>
      <c r="F64" s="754">
        <v>186000000</v>
      </c>
      <c r="G64" s="755">
        <v>158100000</v>
      </c>
    </row>
    <row r="65" spans="1:7" s="406" customFormat="1" ht="25.5" customHeight="1">
      <c r="A65" s="814">
        <v>231156</v>
      </c>
      <c r="B65" s="1009" t="s">
        <v>213</v>
      </c>
      <c r="C65" s="1010"/>
      <c r="D65" s="1010"/>
      <c r="E65" s="1011"/>
      <c r="F65" s="759">
        <v>100000</v>
      </c>
      <c r="G65" s="815">
        <v>85000</v>
      </c>
    </row>
    <row r="66" spans="1:7" ht="12.75" customHeight="1">
      <c r="A66" s="244">
        <v>231157</v>
      </c>
      <c r="B66" s="998" t="s">
        <v>214</v>
      </c>
      <c r="C66" s="999"/>
      <c r="D66" s="999"/>
      <c r="E66" s="1000"/>
      <c r="F66" s="754">
        <v>1168000</v>
      </c>
      <c r="G66" s="755">
        <v>992800</v>
      </c>
    </row>
    <row r="67" spans="1:7" ht="12.75" customHeight="1">
      <c r="A67" s="244">
        <v>231158</v>
      </c>
      <c r="B67" s="998" t="s">
        <v>215</v>
      </c>
      <c r="C67" s="999"/>
      <c r="D67" s="999"/>
      <c r="E67" s="1000"/>
      <c r="F67" s="754">
        <v>553000</v>
      </c>
      <c r="G67" s="755">
        <v>510000</v>
      </c>
    </row>
    <row r="68" spans="1:7" ht="12.75" customHeight="1">
      <c r="A68" s="244">
        <v>231160</v>
      </c>
      <c r="B68" s="998" t="s">
        <v>69</v>
      </c>
      <c r="C68" s="999"/>
      <c r="D68" s="999"/>
      <c r="E68" s="1000"/>
      <c r="F68" s="754">
        <v>5944000</v>
      </c>
      <c r="G68" s="755">
        <v>5944000</v>
      </c>
    </row>
    <row r="69" spans="1:7" ht="12.75" customHeight="1">
      <c r="A69" s="244">
        <v>231170</v>
      </c>
      <c r="B69" s="998" t="s">
        <v>217</v>
      </c>
      <c r="C69" s="999"/>
      <c r="D69" s="999"/>
      <c r="E69" s="1000"/>
      <c r="F69" s="754">
        <v>6071000</v>
      </c>
      <c r="G69" s="755">
        <v>5615700</v>
      </c>
    </row>
    <row r="70" spans="1:7" ht="12.75" customHeight="1">
      <c r="A70" s="244">
        <v>231171</v>
      </c>
      <c r="B70" s="998" t="s">
        <v>218</v>
      </c>
      <c r="C70" s="999"/>
      <c r="D70" s="999"/>
      <c r="E70" s="1000"/>
      <c r="F70" s="754">
        <v>9699000</v>
      </c>
      <c r="G70" s="755">
        <v>8971600</v>
      </c>
    </row>
    <row r="71" spans="1:8" ht="12.75" customHeight="1">
      <c r="A71" s="385">
        <v>231173</v>
      </c>
      <c r="B71" s="998" t="s">
        <v>219</v>
      </c>
      <c r="C71" s="999"/>
      <c r="D71" s="999"/>
      <c r="E71" s="1000"/>
      <c r="F71" s="754">
        <v>2595000</v>
      </c>
      <c r="G71" s="754">
        <v>1946250</v>
      </c>
      <c r="H71" s="756"/>
    </row>
    <row r="72" spans="1:8" ht="12.75" customHeight="1">
      <c r="A72" s="385">
        <v>231173</v>
      </c>
      <c r="B72" s="998" t="s">
        <v>70</v>
      </c>
      <c r="C72" s="999"/>
      <c r="D72" s="999"/>
      <c r="E72" s="1000"/>
      <c r="F72" s="754">
        <v>501000</v>
      </c>
      <c r="G72" s="754">
        <v>375750</v>
      </c>
      <c r="H72" s="756"/>
    </row>
    <row r="73" spans="1:7" s="406" customFormat="1" ht="25.5" customHeight="1">
      <c r="A73" s="814">
        <v>231175</v>
      </c>
      <c r="B73" s="1009" t="s">
        <v>71</v>
      </c>
      <c r="C73" s="1010"/>
      <c r="D73" s="1010"/>
      <c r="E73" s="1011"/>
      <c r="F73" s="759">
        <v>2742000</v>
      </c>
      <c r="G73" s="815">
        <v>2467800</v>
      </c>
    </row>
    <row r="74" spans="1:7" ht="12.75" customHeight="1">
      <c r="A74" s="244">
        <v>231176</v>
      </c>
      <c r="B74" s="998" t="s">
        <v>72</v>
      </c>
      <c r="C74" s="999"/>
      <c r="D74" s="999"/>
      <c r="E74" s="1000"/>
      <c r="F74" s="754">
        <v>71500000</v>
      </c>
      <c r="G74" s="755">
        <v>60775000</v>
      </c>
    </row>
    <row r="75" spans="1:7" ht="12.75" customHeight="1">
      <c r="A75" s="244">
        <v>231195</v>
      </c>
      <c r="B75" s="998" t="s">
        <v>221</v>
      </c>
      <c r="C75" s="999"/>
      <c r="D75" s="999"/>
      <c r="E75" s="1000"/>
      <c r="F75" s="754">
        <v>29468000</v>
      </c>
      <c r="G75" s="755">
        <v>25047800</v>
      </c>
    </row>
    <row r="76" spans="1:7" ht="12.75" customHeight="1">
      <c r="A76" s="244">
        <v>231210</v>
      </c>
      <c r="B76" s="998" t="s">
        <v>73</v>
      </c>
      <c r="C76" s="999"/>
      <c r="D76" s="999"/>
      <c r="E76" s="1000"/>
      <c r="F76" s="754">
        <v>24653000</v>
      </c>
      <c r="G76" s="755">
        <v>20955050</v>
      </c>
    </row>
    <row r="77" spans="1:7" ht="12.75" customHeight="1">
      <c r="A77" s="244">
        <v>231213</v>
      </c>
      <c r="B77" s="998" t="s">
        <v>222</v>
      </c>
      <c r="C77" s="999"/>
      <c r="D77" s="999"/>
      <c r="E77" s="1000"/>
      <c r="F77" s="754">
        <v>204750000</v>
      </c>
      <c r="G77" s="755">
        <v>174037500</v>
      </c>
    </row>
    <row r="78" spans="1:7" ht="12.75" customHeight="1">
      <c r="A78" s="244">
        <v>231214</v>
      </c>
      <c r="B78" s="998" t="s">
        <v>74</v>
      </c>
      <c r="C78" s="999"/>
      <c r="D78" s="999"/>
      <c r="E78" s="1000"/>
      <c r="F78" s="754">
        <v>30772000</v>
      </c>
      <c r="G78" s="755">
        <v>26156200</v>
      </c>
    </row>
    <row r="79" spans="1:7" ht="12.75" customHeight="1">
      <c r="A79" s="244">
        <v>231215</v>
      </c>
      <c r="B79" s="998" t="s">
        <v>223</v>
      </c>
      <c r="C79" s="999"/>
      <c r="D79" s="999"/>
      <c r="E79" s="1000"/>
      <c r="F79" s="754">
        <v>199999000</v>
      </c>
      <c r="G79" s="755">
        <v>169999200</v>
      </c>
    </row>
    <row r="80" spans="1:7" ht="12.75" customHeight="1">
      <c r="A80" s="244">
        <v>231216</v>
      </c>
      <c r="B80" s="998" t="s">
        <v>233</v>
      </c>
      <c r="C80" s="999"/>
      <c r="D80" s="999"/>
      <c r="E80" s="1000"/>
      <c r="F80" s="754">
        <v>29755000</v>
      </c>
      <c r="G80" s="755">
        <v>25291800</v>
      </c>
    </row>
    <row r="81" spans="1:7" ht="12.75" customHeight="1">
      <c r="A81" s="244">
        <v>231217</v>
      </c>
      <c r="B81" s="998" t="s">
        <v>224</v>
      </c>
      <c r="C81" s="999"/>
      <c r="D81" s="999"/>
      <c r="E81" s="1000"/>
      <c r="F81" s="754">
        <v>29751000</v>
      </c>
      <c r="G81" s="755">
        <v>25288400</v>
      </c>
    </row>
    <row r="82" spans="1:7" ht="12.75" customHeight="1">
      <c r="A82" s="244">
        <v>231218</v>
      </c>
      <c r="B82" s="998" t="s">
        <v>225</v>
      </c>
      <c r="C82" s="999"/>
      <c r="D82" s="999"/>
      <c r="E82" s="1000"/>
      <c r="F82" s="754">
        <v>29723000</v>
      </c>
      <c r="G82" s="755">
        <v>25264600</v>
      </c>
    </row>
    <row r="83" spans="1:7" ht="12.75" customHeight="1">
      <c r="A83" s="244">
        <v>231219</v>
      </c>
      <c r="B83" s="998" t="s">
        <v>234</v>
      </c>
      <c r="C83" s="999"/>
      <c r="D83" s="999"/>
      <c r="E83" s="1000"/>
      <c r="F83" s="754">
        <v>29766000</v>
      </c>
      <c r="G83" s="755">
        <v>25301100</v>
      </c>
    </row>
    <row r="84" spans="1:7" ht="12.75" customHeight="1">
      <c r="A84" s="244">
        <v>231222</v>
      </c>
      <c r="B84" s="998" t="s">
        <v>226</v>
      </c>
      <c r="C84" s="999"/>
      <c r="D84" s="999"/>
      <c r="E84" s="1000"/>
      <c r="F84" s="754">
        <v>2460000</v>
      </c>
      <c r="G84" s="755">
        <v>2091000</v>
      </c>
    </row>
    <row r="85" spans="1:7" ht="12.75" customHeight="1">
      <c r="A85" s="244">
        <v>231223</v>
      </c>
      <c r="B85" s="998" t="s">
        <v>75</v>
      </c>
      <c r="C85" s="999"/>
      <c r="D85" s="999"/>
      <c r="E85" s="1000"/>
      <c r="F85" s="754">
        <v>7330000</v>
      </c>
      <c r="G85" s="755">
        <v>6230500</v>
      </c>
    </row>
    <row r="86" spans="1:7" ht="12.75" customHeight="1">
      <c r="A86" s="244">
        <v>231224</v>
      </c>
      <c r="B86" s="998" t="s">
        <v>227</v>
      </c>
      <c r="C86" s="999"/>
      <c r="D86" s="999"/>
      <c r="E86" s="1000"/>
      <c r="F86" s="754">
        <v>7756000</v>
      </c>
      <c r="G86" s="755">
        <v>6592600</v>
      </c>
    </row>
    <row r="87" spans="1:7" ht="12.75" customHeight="1">
      <c r="A87" s="244">
        <v>231225</v>
      </c>
      <c r="B87" s="998" t="s">
        <v>228</v>
      </c>
      <c r="C87" s="999"/>
      <c r="D87" s="999"/>
      <c r="E87" s="1000"/>
      <c r="F87" s="754">
        <v>5443000</v>
      </c>
      <c r="G87" s="755">
        <v>4626600</v>
      </c>
    </row>
    <row r="88" spans="1:7" ht="12.75" customHeight="1">
      <c r="A88" s="757">
        <v>231227</v>
      </c>
      <c r="B88" s="998" t="s">
        <v>229</v>
      </c>
      <c r="C88" s="999"/>
      <c r="D88" s="999"/>
      <c r="E88" s="1000"/>
      <c r="F88" s="754">
        <v>1120000</v>
      </c>
      <c r="G88" s="755">
        <v>852000</v>
      </c>
    </row>
    <row r="89" spans="1:7" ht="12.75" customHeight="1">
      <c r="A89" s="244">
        <v>231229</v>
      </c>
      <c r="B89" s="998" t="s">
        <v>76</v>
      </c>
      <c r="C89" s="999"/>
      <c r="D89" s="999"/>
      <c r="E89" s="1000"/>
      <c r="F89" s="754">
        <v>5000</v>
      </c>
      <c r="G89" s="755">
        <v>4300</v>
      </c>
    </row>
    <row r="90" spans="1:7" ht="12.75" customHeight="1">
      <c r="A90" s="244">
        <v>231230</v>
      </c>
      <c r="B90" s="998" t="s">
        <v>230</v>
      </c>
      <c r="C90" s="999"/>
      <c r="D90" s="999"/>
      <c r="E90" s="1000"/>
      <c r="F90" s="754">
        <v>301000</v>
      </c>
      <c r="G90" s="755">
        <v>255900</v>
      </c>
    </row>
    <row r="91" spans="1:7" ht="12.75" customHeight="1">
      <c r="A91" s="244">
        <v>231231</v>
      </c>
      <c r="B91" s="998" t="s">
        <v>231</v>
      </c>
      <c r="C91" s="999"/>
      <c r="D91" s="999"/>
      <c r="E91" s="1000"/>
      <c r="F91" s="754">
        <v>23034000</v>
      </c>
      <c r="G91" s="755">
        <v>21306500</v>
      </c>
    </row>
    <row r="92" spans="1:7" ht="12.75" customHeight="1">
      <c r="A92" s="757">
        <v>231232</v>
      </c>
      <c r="B92" s="998" t="s">
        <v>77</v>
      </c>
      <c r="C92" s="999"/>
      <c r="D92" s="999"/>
      <c r="E92" s="1000"/>
      <c r="F92" s="754">
        <v>402563000</v>
      </c>
      <c r="G92" s="755">
        <v>161025200</v>
      </c>
    </row>
    <row r="93" spans="1:7" ht="12.75" customHeight="1">
      <c r="A93" s="757">
        <v>231233</v>
      </c>
      <c r="B93" s="998" t="s">
        <v>78</v>
      </c>
      <c r="C93" s="999"/>
      <c r="D93" s="999"/>
      <c r="E93" s="1000"/>
      <c r="F93" s="754">
        <v>1661000</v>
      </c>
      <c r="G93" s="755">
        <v>1411900</v>
      </c>
    </row>
    <row r="94" spans="1:7" ht="12.75" customHeight="1">
      <c r="A94" s="757">
        <v>231235</v>
      </c>
      <c r="B94" s="998" t="s">
        <v>232</v>
      </c>
      <c r="C94" s="999"/>
      <c r="D94" s="999"/>
      <c r="E94" s="1000"/>
      <c r="F94" s="754">
        <v>19886000</v>
      </c>
      <c r="G94" s="755">
        <v>16903100</v>
      </c>
    </row>
    <row r="95" spans="1:7" ht="12.75" customHeight="1">
      <c r="A95" s="757">
        <v>231238</v>
      </c>
      <c r="B95" s="998" t="s">
        <v>79</v>
      </c>
      <c r="C95" s="999"/>
      <c r="D95" s="999"/>
      <c r="E95" s="1000"/>
      <c r="F95" s="754">
        <v>9651000</v>
      </c>
      <c r="G95" s="755">
        <v>8203400</v>
      </c>
    </row>
    <row r="96" spans="1:7" ht="12.75" customHeight="1">
      <c r="A96" s="757">
        <v>231240</v>
      </c>
      <c r="B96" s="998" t="s">
        <v>243</v>
      </c>
      <c r="C96" s="999"/>
      <c r="D96" s="999"/>
      <c r="E96" s="1000"/>
      <c r="F96" s="754">
        <v>519428000</v>
      </c>
      <c r="G96" s="755">
        <v>290879700</v>
      </c>
    </row>
    <row r="97" spans="1:7" ht="12.75" customHeight="1">
      <c r="A97" s="757">
        <v>231241</v>
      </c>
      <c r="B97" s="998" t="s">
        <v>245</v>
      </c>
      <c r="C97" s="999"/>
      <c r="D97" s="999"/>
      <c r="E97" s="1000"/>
      <c r="F97" s="1001">
        <v>427178000</v>
      </c>
      <c r="G97" s="1001">
        <v>363101300</v>
      </c>
    </row>
    <row r="98" spans="1:7" ht="12.75" customHeight="1">
      <c r="A98" s="757">
        <v>231242</v>
      </c>
      <c r="B98" s="998" t="s">
        <v>246</v>
      </c>
      <c r="C98" s="999"/>
      <c r="D98" s="999"/>
      <c r="E98" s="1000"/>
      <c r="F98" s="1004"/>
      <c r="G98" s="1004"/>
    </row>
    <row r="99" spans="1:7" ht="12.75" customHeight="1">
      <c r="A99" s="757">
        <v>231243</v>
      </c>
      <c r="B99" s="998" t="s">
        <v>247</v>
      </c>
      <c r="C99" s="999"/>
      <c r="D99" s="999"/>
      <c r="E99" s="1000"/>
      <c r="F99" s="1004"/>
      <c r="G99" s="1004"/>
    </row>
    <row r="100" spans="1:7" ht="12.75" customHeight="1">
      <c r="A100" s="757">
        <v>231244</v>
      </c>
      <c r="B100" s="998" t="s">
        <v>248</v>
      </c>
      <c r="C100" s="999"/>
      <c r="D100" s="999"/>
      <c r="E100" s="1000"/>
      <c r="F100" s="1004"/>
      <c r="G100" s="1004"/>
    </row>
    <row r="101" spans="1:7" ht="12.75" customHeight="1">
      <c r="A101" s="757">
        <v>231245</v>
      </c>
      <c r="B101" s="998" t="s">
        <v>244</v>
      </c>
      <c r="C101" s="999"/>
      <c r="D101" s="999"/>
      <c r="E101" s="1000"/>
      <c r="F101" s="754">
        <v>459000</v>
      </c>
      <c r="G101" s="754">
        <v>459000</v>
      </c>
    </row>
    <row r="102" spans="1:7" s="406" customFormat="1" ht="25.5" customHeight="1">
      <c r="A102" s="758">
        <v>231250</v>
      </c>
      <c r="B102" s="1009" t="s">
        <v>242</v>
      </c>
      <c r="C102" s="1010"/>
      <c r="D102" s="1010"/>
      <c r="E102" s="1011"/>
      <c r="F102" s="759">
        <v>3800000</v>
      </c>
      <c r="G102" s="759">
        <v>3420000</v>
      </c>
    </row>
    <row r="103" spans="1:7" ht="12.75" customHeight="1">
      <c r="A103" s="757">
        <v>231252</v>
      </c>
      <c r="B103" s="998" t="s">
        <v>80</v>
      </c>
      <c r="C103" s="999"/>
      <c r="D103" s="999"/>
      <c r="E103" s="1000"/>
      <c r="F103" s="754">
        <v>5632000</v>
      </c>
      <c r="G103" s="755">
        <v>5068800</v>
      </c>
    </row>
    <row r="104" spans="1:7" s="406" customFormat="1" ht="25.5" customHeight="1">
      <c r="A104" s="758">
        <v>231253</v>
      </c>
      <c r="B104" s="1009" t="s">
        <v>81</v>
      </c>
      <c r="C104" s="1010"/>
      <c r="D104" s="1010"/>
      <c r="E104" s="1011"/>
      <c r="F104" s="759">
        <v>5845000</v>
      </c>
      <c r="G104" s="815">
        <v>5845000</v>
      </c>
    </row>
    <row r="105" spans="1:7" ht="12.75" customHeight="1">
      <c r="A105" s="757">
        <v>231254</v>
      </c>
      <c r="B105" s="998" t="s">
        <v>82</v>
      </c>
      <c r="C105" s="999"/>
      <c r="D105" s="999"/>
      <c r="E105" s="1000"/>
      <c r="F105" s="754">
        <v>8296000</v>
      </c>
      <c r="G105" s="755">
        <v>7466400</v>
      </c>
    </row>
    <row r="106" spans="1:7" ht="12.75" customHeight="1">
      <c r="A106" s="757">
        <v>231255</v>
      </c>
      <c r="B106" s="998" t="s">
        <v>83</v>
      </c>
      <c r="C106" s="999"/>
      <c r="D106" s="999"/>
      <c r="E106" s="1000"/>
      <c r="F106" s="754">
        <v>17099000</v>
      </c>
      <c r="G106" s="755">
        <v>15389100</v>
      </c>
    </row>
    <row r="107" spans="1:7" ht="15.75" customHeight="1">
      <c r="A107" s="1015" t="s">
        <v>84</v>
      </c>
      <c r="B107" s="1016"/>
      <c r="C107" s="1016"/>
      <c r="D107" s="1016"/>
      <c r="E107" s="1017"/>
      <c r="F107" s="760">
        <f>SUM(F10:F106)</f>
        <v>4593743000</v>
      </c>
      <c r="G107" s="760">
        <f>SUM(G10:G103)</f>
        <v>3341554450</v>
      </c>
    </row>
    <row r="109" spans="1:7" ht="15">
      <c r="A109" s="1018" t="s">
        <v>85</v>
      </c>
      <c r="B109" s="1019"/>
      <c r="C109" s="1019"/>
      <c r="D109" s="1019"/>
      <c r="E109" s="1019"/>
      <c r="F109" s="1020" t="s">
        <v>1131</v>
      </c>
      <c r="G109" s="1021"/>
    </row>
    <row r="110" spans="1:7" ht="12.75" customHeight="1">
      <c r="A110" s="1012" t="s">
        <v>86</v>
      </c>
      <c r="B110" s="1013" t="s">
        <v>86</v>
      </c>
      <c r="C110" s="1013"/>
      <c r="D110" s="1013"/>
      <c r="E110" s="1014"/>
      <c r="F110" s="1022">
        <v>30000000</v>
      </c>
      <c r="G110" s="1000"/>
    </row>
    <row r="111" spans="1:7" ht="12.75" customHeight="1">
      <c r="A111" s="1012" t="s">
        <v>87</v>
      </c>
      <c r="B111" s="1013" t="s">
        <v>87</v>
      </c>
      <c r="C111" s="1013"/>
      <c r="D111" s="1013"/>
      <c r="E111" s="1014"/>
      <c r="F111" s="1022">
        <v>50000000</v>
      </c>
      <c r="G111" s="1000"/>
    </row>
    <row r="112" spans="1:7" ht="12.75" customHeight="1">
      <c r="A112" s="1012" t="s">
        <v>88</v>
      </c>
      <c r="B112" s="1013" t="s">
        <v>88</v>
      </c>
      <c r="C112" s="1013"/>
      <c r="D112" s="1013"/>
      <c r="E112" s="1014"/>
      <c r="F112" s="1022">
        <v>151000000</v>
      </c>
      <c r="G112" s="1000"/>
    </row>
    <row r="113" spans="1:7" ht="12.75" customHeight="1">
      <c r="A113" s="1012" t="s">
        <v>89</v>
      </c>
      <c r="B113" s="1013" t="s">
        <v>89</v>
      </c>
      <c r="C113" s="1013"/>
      <c r="D113" s="1013"/>
      <c r="E113" s="1014"/>
      <c r="F113" s="1022">
        <v>179000000</v>
      </c>
      <c r="G113" s="1000"/>
    </row>
    <row r="114" spans="1:7" ht="12.75" customHeight="1">
      <c r="A114" s="1012" t="s">
        <v>90</v>
      </c>
      <c r="B114" s="1013" t="s">
        <v>90</v>
      </c>
      <c r="C114" s="1013"/>
      <c r="D114" s="1013"/>
      <c r="E114" s="1014"/>
      <c r="F114" s="1022">
        <v>191000000</v>
      </c>
      <c r="G114" s="1000"/>
    </row>
    <row r="115" spans="1:7" ht="12.75" customHeight="1">
      <c r="A115" s="1012" t="s">
        <v>91</v>
      </c>
      <c r="B115" s="1013" t="s">
        <v>91</v>
      </c>
      <c r="C115" s="1013"/>
      <c r="D115" s="1013"/>
      <c r="E115" s="1014"/>
      <c r="F115" s="1022">
        <v>55000000</v>
      </c>
      <c r="G115" s="1000"/>
    </row>
    <row r="116" spans="1:7" ht="12.75" customHeight="1">
      <c r="A116" s="1012" t="s">
        <v>92</v>
      </c>
      <c r="B116" s="1013" t="s">
        <v>92</v>
      </c>
      <c r="C116" s="1013"/>
      <c r="D116" s="1013"/>
      <c r="E116" s="1014"/>
      <c r="F116" s="1022">
        <v>55000000</v>
      </c>
      <c r="G116" s="1000"/>
    </row>
    <row r="117" spans="1:7" ht="12.75" customHeight="1">
      <c r="A117" s="1012" t="s">
        <v>93</v>
      </c>
      <c r="B117" s="1013" t="s">
        <v>93</v>
      </c>
      <c r="C117" s="1013"/>
      <c r="D117" s="1013"/>
      <c r="E117" s="1014"/>
      <c r="F117" s="1022">
        <v>36000000</v>
      </c>
      <c r="G117" s="1000"/>
    </row>
    <row r="118" spans="1:7" ht="12.75" customHeight="1">
      <c r="A118" s="1012" t="s">
        <v>94</v>
      </c>
      <c r="B118" s="1013" t="s">
        <v>94</v>
      </c>
      <c r="C118" s="1013"/>
      <c r="D118" s="1013"/>
      <c r="E118" s="1014"/>
      <c r="F118" s="1022">
        <v>25000000</v>
      </c>
      <c r="G118" s="1000"/>
    </row>
    <row r="119" spans="1:7" ht="12.75" customHeight="1">
      <c r="A119" s="1012" t="s">
        <v>95</v>
      </c>
      <c r="B119" s="1013"/>
      <c r="C119" s="1013"/>
      <c r="D119" s="1013"/>
      <c r="E119" s="1014"/>
      <c r="F119" s="1022">
        <v>2600000</v>
      </c>
      <c r="G119" s="1000"/>
    </row>
    <row r="120" spans="1:7" ht="12.75" customHeight="1">
      <c r="A120" s="1012" t="s">
        <v>96</v>
      </c>
      <c r="B120" s="1013"/>
      <c r="C120" s="1013"/>
      <c r="D120" s="1013"/>
      <c r="E120" s="1014"/>
      <c r="F120" s="1022">
        <v>24000000</v>
      </c>
      <c r="G120" s="1000"/>
    </row>
    <row r="121" spans="1:7" ht="12.75" customHeight="1">
      <c r="A121" s="1012" t="s">
        <v>97</v>
      </c>
      <c r="B121" s="1013"/>
      <c r="C121" s="1013"/>
      <c r="D121" s="1013"/>
      <c r="E121" s="1014"/>
      <c r="F121" s="1022">
        <v>1900000</v>
      </c>
      <c r="G121" s="1000"/>
    </row>
    <row r="122" spans="1:7" ht="12.75" customHeight="1">
      <c r="A122" s="1012" t="s">
        <v>98</v>
      </c>
      <c r="B122" s="1013"/>
      <c r="C122" s="1013"/>
      <c r="D122" s="1013"/>
      <c r="E122" s="1014"/>
      <c r="F122" s="1022">
        <v>18000000</v>
      </c>
      <c r="G122" s="1000"/>
    </row>
    <row r="123" spans="1:7" ht="12.75" customHeight="1">
      <c r="A123" s="1012" t="s">
        <v>99</v>
      </c>
      <c r="B123" s="1013"/>
      <c r="C123" s="1013"/>
      <c r="D123" s="1013"/>
      <c r="E123" s="1014"/>
      <c r="F123" s="1022">
        <v>28000000</v>
      </c>
      <c r="G123" s="1000"/>
    </row>
    <row r="124" spans="1:7" ht="12.75" customHeight="1">
      <c r="A124" s="1012" t="s">
        <v>100</v>
      </c>
      <c r="B124" s="1013"/>
      <c r="C124" s="1013"/>
      <c r="D124" s="1013"/>
      <c r="E124" s="1014"/>
      <c r="F124" s="1022">
        <v>19000000</v>
      </c>
      <c r="G124" s="1000"/>
    </row>
    <row r="125" spans="1:7" s="406" customFormat="1" ht="25.5" customHeight="1">
      <c r="A125" s="1009" t="s">
        <v>101</v>
      </c>
      <c r="B125" s="1010"/>
      <c r="C125" s="1010"/>
      <c r="D125" s="1010"/>
      <c r="E125" s="1011"/>
      <c r="F125" s="1023">
        <v>3349150</v>
      </c>
      <c r="G125" s="992"/>
    </row>
    <row r="126" spans="1:7" s="406" customFormat="1" ht="25.5" customHeight="1">
      <c r="A126" s="1009" t="s">
        <v>102</v>
      </c>
      <c r="B126" s="1010"/>
      <c r="C126" s="1010"/>
      <c r="D126" s="1010"/>
      <c r="E126" s="1011"/>
      <c r="F126" s="1023">
        <v>95000000</v>
      </c>
      <c r="G126" s="992"/>
    </row>
    <row r="127" spans="1:7" ht="12.75" customHeight="1">
      <c r="A127" s="1012" t="s">
        <v>103</v>
      </c>
      <c r="B127" s="1013"/>
      <c r="C127" s="1013"/>
      <c r="D127" s="1013"/>
      <c r="E127" s="1014"/>
      <c r="F127" s="1022">
        <v>1564815</v>
      </c>
      <c r="G127" s="1000"/>
    </row>
    <row r="128" spans="1:7" ht="12.75" customHeight="1">
      <c r="A128" s="1012" t="s">
        <v>104</v>
      </c>
      <c r="B128" s="1013"/>
      <c r="C128" s="1013"/>
      <c r="D128" s="1013"/>
      <c r="E128" s="1014"/>
      <c r="F128" s="1022">
        <v>750000</v>
      </c>
      <c r="G128" s="1000"/>
    </row>
    <row r="129" spans="1:7" s="406" customFormat="1" ht="25.5" customHeight="1">
      <c r="A129" s="1024" t="s">
        <v>105</v>
      </c>
      <c r="B129" s="1025"/>
      <c r="C129" s="1025"/>
      <c r="D129" s="1025"/>
      <c r="E129" s="1026"/>
      <c r="F129" s="1027">
        <f>SUM(F110:F128)</f>
        <v>966163965</v>
      </c>
      <c r="G129" s="1028"/>
    </row>
    <row r="131" spans="1:7" ht="15">
      <c r="A131" s="1029" t="s">
        <v>106</v>
      </c>
      <c r="B131" s="1030"/>
      <c r="C131" s="1030"/>
      <c r="D131" s="1030"/>
      <c r="E131" s="1031"/>
      <c r="F131" s="1032">
        <f>F107+F129</f>
        <v>5559906965</v>
      </c>
      <c r="G131" s="1033"/>
    </row>
    <row r="133" spans="1:7" ht="15">
      <c r="A133" s="1034" t="s">
        <v>107</v>
      </c>
      <c r="B133" s="1035"/>
      <c r="C133" s="1035"/>
      <c r="D133" s="1035"/>
      <c r="E133" s="1036"/>
      <c r="F133" s="1020" t="s">
        <v>1131</v>
      </c>
      <c r="G133" s="1021"/>
    </row>
    <row r="134" spans="1:7" s="406" customFormat="1" ht="25.5" customHeight="1">
      <c r="A134" s="1009" t="s">
        <v>108</v>
      </c>
      <c r="B134" s="1010"/>
      <c r="C134" s="1010"/>
      <c r="D134" s="1010"/>
      <c r="E134" s="1011"/>
      <c r="F134" s="1037">
        <v>7705000</v>
      </c>
      <c r="G134" s="1038"/>
    </row>
    <row r="135" spans="1:7" s="406" customFormat="1" ht="25.5" customHeight="1">
      <c r="A135" s="1009" t="s">
        <v>109</v>
      </c>
      <c r="B135" s="1010"/>
      <c r="C135" s="1010"/>
      <c r="D135" s="1010"/>
      <c r="E135" s="1011"/>
      <c r="F135" s="1037">
        <v>51000000</v>
      </c>
      <c r="G135" s="1038"/>
    </row>
    <row r="136" spans="1:7" s="406" customFormat="1" ht="25.5" customHeight="1">
      <c r="A136" s="1009" t="s">
        <v>110</v>
      </c>
      <c r="B136" s="1010"/>
      <c r="C136" s="1010"/>
      <c r="D136" s="1010"/>
      <c r="E136" s="1011"/>
      <c r="F136" s="1037">
        <v>13000000</v>
      </c>
      <c r="G136" s="1038"/>
    </row>
    <row r="137" spans="4:7" ht="18">
      <c r="D137" s="1039"/>
      <c r="E137" s="1040"/>
      <c r="F137" s="1040"/>
      <c r="G137" s="1040"/>
    </row>
    <row r="139" ht="12.75">
      <c r="B139" s="406"/>
    </row>
  </sheetData>
  <mergeCells count="159">
    <mergeCell ref="A136:E136"/>
    <mergeCell ref="F136:G136"/>
    <mergeCell ref="D137:G137"/>
    <mergeCell ref="A134:E134"/>
    <mergeCell ref="F134:G134"/>
    <mergeCell ref="A135:E135"/>
    <mergeCell ref="F135:G135"/>
    <mergeCell ref="A131:E131"/>
    <mergeCell ref="F131:G131"/>
    <mergeCell ref="A133:E133"/>
    <mergeCell ref="F133:G133"/>
    <mergeCell ref="A128:E128"/>
    <mergeCell ref="F128:G128"/>
    <mergeCell ref="A129:E129"/>
    <mergeCell ref="F129:G129"/>
    <mergeCell ref="A126:E126"/>
    <mergeCell ref="F126:G126"/>
    <mergeCell ref="A127:E127"/>
    <mergeCell ref="F127:G127"/>
    <mergeCell ref="A124:E124"/>
    <mergeCell ref="F124:G124"/>
    <mergeCell ref="A125:E125"/>
    <mergeCell ref="F125:G125"/>
    <mergeCell ref="A122:E122"/>
    <mergeCell ref="F122:G122"/>
    <mergeCell ref="A123:E123"/>
    <mergeCell ref="F123:G123"/>
    <mergeCell ref="A120:E120"/>
    <mergeCell ref="F120:G120"/>
    <mergeCell ref="A121:E121"/>
    <mergeCell ref="F121:G121"/>
    <mergeCell ref="A118:E118"/>
    <mergeCell ref="F118:G118"/>
    <mergeCell ref="A119:E119"/>
    <mergeCell ref="F119:G119"/>
    <mergeCell ref="A116:E116"/>
    <mergeCell ref="F116:G116"/>
    <mergeCell ref="A117:E117"/>
    <mergeCell ref="F117:G117"/>
    <mergeCell ref="A114:E114"/>
    <mergeCell ref="F114:G114"/>
    <mergeCell ref="A115:E115"/>
    <mergeCell ref="F115:G115"/>
    <mergeCell ref="A112:E112"/>
    <mergeCell ref="F112:G112"/>
    <mergeCell ref="A113:E113"/>
    <mergeCell ref="F113:G113"/>
    <mergeCell ref="F109:G109"/>
    <mergeCell ref="A110:E110"/>
    <mergeCell ref="F110:G110"/>
    <mergeCell ref="A111:E111"/>
    <mergeCell ref="F111:G111"/>
    <mergeCell ref="B105:E105"/>
    <mergeCell ref="B106:E106"/>
    <mergeCell ref="A107:E107"/>
    <mergeCell ref="A109:E109"/>
    <mergeCell ref="B101:E101"/>
    <mergeCell ref="B102:E102"/>
    <mergeCell ref="B103:E103"/>
    <mergeCell ref="B104:E104"/>
    <mergeCell ref="F97:F100"/>
    <mergeCell ref="G97:G100"/>
    <mergeCell ref="B98:E98"/>
    <mergeCell ref="B99:E99"/>
    <mergeCell ref="B100:E100"/>
    <mergeCell ref="B94:E94"/>
    <mergeCell ref="B95:E95"/>
    <mergeCell ref="B96:E96"/>
    <mergeCell ref="B97:E97"/>
    <mergeCell ref="B90:E90"/>
    <mergeCell ref="B91:E91"/>
    <mergeCell ref="B92:E92"/>
    <mergeCell ref="B93:E93"/>
    <mergeCell ref="B86:E86"/>
    <mergeCell ref="B87:E87"/>
    <mergeCell ref="B88:E88"/>
    <mergeCell ref="B89:E89"/>
    <mergeCell ref="B82:E82"/>
    <mergeCell ref="B83:E83"/>
    <mergeCell ref="B84:E84"/>
    <mergeCell ref="B85:E85"/>
    <mergeCell ref="B78:E78"/>
    <mergeCell ref="B79:E79"/>
    <mergeCell ref="B80:E80"/>
    <mergeCell ref="B81:E81"/>
    <mergeCell ref="B74:E74"/>
    <mergeCell ref="B75:E75"/>
    <mergeCell ref="B76:E76"/>
    <mergeCell ref="B77:E77"/>
    <mergeCell ref="B70:E70"/>
    <mergeCell ref="B71:E71"/>
    <mergeCell ref="B72:E72"/>
    <mergeCell ref="B73:E73"/>
    <mergeCell ref="B66:E66"/>
    <mergeCell ref="B67:E67"/>
    <mergeCell ref="B68:E68"/>
    <mergeCell ref="B69:E69"/>
    <mergeCell ref="B62:E62"/>
    <mergeCell ref="B63:E63"/>
    <mergeCell ref="B64:E64"/>
    <mergeCell ref="B65:E65"/>
    <mergeCell ref="B58:E58"/>
    <mergeCell ref="B59:E59"/>
    <mergeCell ref="B60:E60"/>
    <mergeCell ref="B61:E61"/>
    <mergeCell ref="B54:E54"/>
    <mergeCell ref="B55:E55"/>
    <mergeCell ref="B56:E56"/>
    <mergeCell ref="B57:E57"/>
    <mergeCell ref="B50:E50"/>
    <mergeCell ref="B51:E51"/>
    <mergeCell ref="B52:E52"/>
    <mergeCell ref="B53:E53"/>
    <mergeCell ref="B46:E46"/>
    <mergeCell ref="B47:E47"/>
    <mergeCell ref="B48:E48"/>
    <mergeCell ref="B49:E49"/>
    <mergeCell ref="F37:F57"/>
    <mergeCell ref="G37:G57"/>
    <mergeCell ref="B38:E38"/>
    <mergeCell ref="B39:E39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0:E30"/>
    <mergeCell ref="B31:E31"/>
    <mergeCell ref="B32:E32"/>
    <mergeCell ref="B33:E33"/>
    <mergeCell ref="G14:G35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F14:F35"/>
    <mergeCell ref="B24:E24"/>
    <mergeCell ref="B25:E25"/>
    <mergeCell ref="B26:E26"/>
    <mergeCell ref="B27:E27"/>
    <mergeCell ref="B28:E28"/>
    <mergeCell ref="B29:E29"/>
    <mergeCell ref="A8:E8"/>
    <mergeCell ref="B9:E9"/>
    <mergeCell ref="B10:E10"/>
    <mergeCell ref="B11:E11"/>
  </mergeCells>
  <printOptions/>
  <pageMargins left="0.7874015748031497" right="0.7874015748031497" top="0.7874015748031497" bottom="0.7874015748031497" header="0.5118110236220472" footer="0.5118110236220472"/>
  <pageSetup firstPageNumber="34" useFirstPageNumber="1" fitToHeight="0" fitToWidth="1" horizontalDpi="600" verticalDpi="600" orientation="portrait" paperSize="9" scale="97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7"/>
  <sheetViews>
    <sheetView workbookViewId="0" topLeftCell="A1">
      <selection activeCell="H23" sqref="H23"/>
    </sheetView>
  </sheetViews>
  <sheetFormatPr defaultColWidth="9.00390625" defaultRowHeight="12.75"/>
  <cols>
    <col min="1" max="1" width="7.625" style="0" customWidth="1"/>
    <col min="2" max="2" width="59.625" style="0" customWidth="1"/>
    <col min="3" max="4" width="10.125" style="0" customWidth="1"/>
    <col min="5" max="5" width="8.00390625" style="0" customWidth="1"/>
    <col min="6" max="6" width="9.375" style="0" customWidth="1"/>
    <col min="7" max="7" width="12.00390625" style="0" customWidth="1"/>
    <col min="8" max="8" width="11.875" style="0" customWidth="1"/>
    <col min="9" max="9" width="10.375" style="0" customWidth="1"/>
    <col min="10" max="10" width="8.875" style="0" customWidth="1"/>
    <col min="11" max="11" width="12.375" style="0" customWidth="1"/>
    <col min="12" max="12" width="10.00390625" style="0" customWidth="1"/>
    <col min="13" max="13" width="12.375" style="0" customWidth="1"/>
    <col min="14" max="14" width="10.375" style="0" customWidth="1"/>
  </cols>
  <sheetData>
    <row r="1" spans="1:11" ht="24" customHeight="1">
      <c r="A1" s="1041" t="s">
        <v>112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</row>
    <row r="2" spans="2:14" ht="13.5" customHeight="1" hidden="1">
      <c r="B2" s="543"/>
      <c r="C2" s="543"/>
      <c r="G2" s="1042" t="s">
        <v>455</v>
      </c>
      <c r="H2" s="1043"/>
      <c r="I2" s="1043"/>
      <c r="J2" s="1044"/>
      <c r="K2" s="1045" t="s">
        <v>456</v>
      </c>
      <c r="L2" s="1046"/>
      <c r="M2" s="1047" t="s">
        <v>457</v>
      </c>
      <c r="N2" s="1048"/>
    </row>
    <row r="3" spans="2:14" ht="10.5" customHeight="1">
      <c r="B3" s="543"/>
      <c r="C3" s="543"/>
      <c r="G3" s="544"/>
      <c r="H3" s="544"/>
      <c r="I3" s="544"/>
      <c r="J3" s="545"/>
      <c r="K3" s="1047" t="s">
        <v>456</v>
      </c>
      <c r="L3" s="1048"/>
      <c r="M3" s="1047" t="s">
        <v>457</v>
      </c>
      <c r="N3" s="1048"/>
    </row>
    <row r="4" spans="1:14" ht="49.5" customHeight="1">
      <c r="A4" s="546" t="s">
        <v>196</v>
      </c>
      <c r="B4" s="546" t="s">
        <v>197</v>
      </c>
      <c r="C4" s="547" t="s">
        <v>458</v>
      </c>
      <c r="D4" s="547" t="s">
        <v>459</v>
      </c>
      <c r="E4" s="548" t="s">
        <v>460</v>
      </c>
      <c r="F4" s="548" t="s">
        <v>461</v>
      </c>
      <c r="G4" s="548" t="s">
        <v>462</v>
      </c>
      <c r="H4" s="548" t="s">
        <v>463</v>
      </c>
      <c r="I4" s="549" t="s">
        <v>113</v>
      </c>
      <c r="J4" s="549" t="s">
        <v>464</v>
      </c>
      <c r="K4" s="548" t="s">
        <v>465</v>
      </c>
      <c r="L4" s="548" t="s">
        <v>114</v>
      </c>
      <c r="M4" s="548" t="s">
        <v>466</v>
      </c>
      <c r="N4" s="548" t="s">
        <v>417</v>
      </c>
    </row>
    <row r="5" spans="1:15" s="406" customFormat="1" ht="12.75" customHeight="1">
      <c r="A5" s="109" t="s">
        <v>198</v>
      </c>
      <c r="B5" s="113" t="s">
        <v>467</v>
      </c>
      <c r="C5" s="217">
        <v>778</v>
      </c>
      <c r="D5" s="217">
        <v>778</v>
      </c>
      <c r="E5" s="845">
        <v>15</v>
      </c>
      <c r="F5" s="217">
        <v>117</v>
      </c>
      <c r="G5" s="217">
        <v>795</v>
      </c>
      <c r="H5" s="846">
        <v>557</v>
      </c>
      <c r="I5" s="847">
        <v>0</v>
      </c>
      <c r="J5" s="847">
        <f>G5-H5-I5</f>
        <v>238</v>
      </c>
      <c r="K5" s="847">
        <v>649</v>
      </c>
      <c r="L5" s="205">
        <v>127</v>
      </c>
      <c r="M5" s="847">
        <v>445</v>
      </c>
      <c r="N5" s="205">
        <v>61</v>
      </c>
      <c r="O5" s="848"/>
    </row>
    <row r="6" spans="1:15" s="406" customFormat="1" ht="12.75" customHeight="1">
      <c r="A6" s="279" t="s">
        <v>199</v>
      </c>
      <c r="B6" s="113" t="s">
        <v>468</v>
      </c>
      <c r="C6" s="217">
        <v>18655</v>
      </c>
      <c r="D6" s="217">
        <v>18655</v>
      </c>
      <c r="E6" s="845">
        <v>15</v>
      </c>
      <c r="F6" s="217">
        <v>2798</v>
      </c>
      <c r="G6" s="217">
        <v>19069</v>
      </c>
      <c r="H6" s="846">
        <v>14684</v>
      </c>
      <c r="I6" s="847">
        <v>0</v>
      </c>
      <c r="J6" s="847">
        <f>G6-H6-I6</f>
        <v>4385</v>
      </c>
      <c r="K6" s="847">
        <v>18736</v>
      </c>
      <c r="L6" s="205">
        <v>298</v>
      </c>
      <c r="M6" s="847">
        <v>12684</v>
      </c>
      <c r="N6" s="205">
        <v>1580</v>
      </c>
      <c r="O6" s="848"/>
    </row>
    <row r="7" spans="1:15" s="406" customFormat="1" ht="12.75" customHeight="1">
      <c r="A7" s="1049" t="s">
        <v>200</v>
      </c>
      <c r="B7" s="849" t="s">
        <v>469</v>
      </c>
      <c r="C7" s="217">
        <v>245000</v>
      </c>
      <c r="D7" s="217">
        <v>125000</v>
      </c>
      <c r="E7" s="845">
        <v>37</v>
      </c>
      <c r="F7" s="217">
        <v>46250</v>
      </c>
      <c r="G7" s="217">
        <v>251000</v>
      </c>
      <c r="H7" s="846">
        <v>102083</v>
      </c>
      <c r="I7" s="847">
        <v>3112</v>
      </c>
      <c r="J7" s="847">
        <v>141888</v>
      </c>
      <c r="K7" s="847">
        <v>120701</v>
      </c>
      <c r="L7" s="205">
        <v>6566</v>
      </c>
      <c r="M7" s="847">
        <v>32544</v>
      </c>
      <c r="N7" s="205">
        <v>47563</v>
      </c>
      <c r="O7" s="848"/>
    </row>
    <row r="8" spans="1:14" s="406" customFormat="1" ht="12.75" customHeight="1">
      <c r="A8" s="1050"/>
      <c r="B8" s="849" t="s">
        <v>470</v>
      </c>
      <c r="C8" s="217">
        <v>400000</v>
      </c>
      <c r="D8" s="217">
        <v>250000</v>
      </c>
      <c r="E8" s="845">
        <v>80</v>
      </c>
      <c r="F8" s="217">
        <v>200000</v>
      </c>
      <c r="G8" s="217">
        <v>10000</v>
      </c>
      <c r="H8" s="846">
        <v>3407</v>
      </c>
      <c r="I8" s="847">
        <v>0</v>
      </c>
      <c r="J8" s="847">
        <v>6593</v>
      </c>
      <c r="K8" s="847">
        <v>3407</v>
      </c>
      <c r="L8" s="205">
        <v>0</v>
      </c>
      <c r="M8" s="847">
        <v>0</v>
      </c>
      <c r="N8" s="205">
        <v>185</v>
      </c>
    </row>
    <row r="9" spans="1:15" s="406" customFormat="1" ht="12.75" customHeight="1">
      <c r="A9" s="109" t="s">
        <v>205</v>
      </c>
      <c r="B9" s="849" t="s">
        <v>471</v>
      </c>
      <c r="C9" s="217">
        <v>305088</v>
      </c>
      <c r="D9" s="217">
        <v>305088</v>
      </c>
      <c r="E9" s="845">
        <v>15</v>
      </c>
      <c r="F9" s="217">
        <v>45763</v>
      </c>
      <c r="G9" s="1051">
        <v>1400000</v>
      </c>
      <c r="H9" s="846">
        <v>17000</v>
      </c>
      <c r="I9" s="847">
        <v>251</v>
      </c>
      <c r="J9" s="1053">
        <v>528470</v>
      </c>
      <c r="K9" s="847">
        <v>16315</v>
      </c>
      <c r="L9" s="205">
        <v>971</v>
      </c>
      <c r="M9" s="847">
        <v>0</v>
      </c>
      <c r="N9" s="205">
        <v>0</v>
      </c>
      <c r="O9" s="848"/>
    </row>
    <row r="10" spans="1:15" s="406" customFormat="1" ht="25.5" customHeight="1">
      <c r="A10" s="109" t="s">
        <v>472</v>
      </c>
      <c r="B10" s="849" t="s">
        <v>473</v>
      </c>
      <c r="C10" s="217">
        <v>20000</v>
      </c>
      <c r="D10" s="217">
        <v>0</v>
      </c>
      <c r="E10" s="845">
        <v>15</v>
      </c>
      <c r="F10" s="217">
        <v>0</v>
      </c>
      <c r="G10" s="1052"/>
      <c r="H10" s="846">
        <v>2000</v>
      </c>
      <c r="I10" s="847">
        <v>0</v>
      </c>
      <c r="J10" s="1053"/>
      <c r="K10" s="847">
        <v>431</v>
      </c>
      <c r="L10" s="205">
        <v>0</v>
      </c>
      <c r="M10" s="847">
        <v>0</v>
      </c>
      <c r="N10" s="205">
        <v>0</v>
      </c>
      <c r="O10" s="848"/>
    </row>
    <row r="11" spans="1:15" s="406" customFormat="1" ht="12.75" customHeight="1">
      <c r="A11" s="109" t="s">
        <v>206</v>
      </c>
      <c r="B11" s="849" t="s">
        <v>474</v>
      </c>
      <c r="C11" s="217">
        <v>51792</v>
      </c>
      <c r="D11" s="217">
        <v>51792</v>
      </c>
      <c r="E11" s="845">
        <v>7.5</v>
      </c>
      <c r="F11" s="217">
        <v>3884</v>
      </c>
      <c r="G11" s="1052"/>
      <c r="H11" s="846">
        <v>35664</v>
      </c>
      <c r="I11" s="847">
        <v>22798</v>
      </c>
      <c r="J11" s="1053"/>
      <c r="K11" s="847">
        <v>35727</v>
      </c>
      <c r="L11" s="205">
        <v>22804</v>
      </c>
      <c r="M11" s="847">
        <v>0</v>
      </c>
      <c r="N11" s="205">
        <v>47151</v>
      </c>
      <c r="O11" s="848"/>
    </row>
    <row r="12" spans="1:16" s="406" customFormat="1" ht="12.75" customHeight="1">
      <c r="A12" s="550">
        <v>231104</v>
      </c>
      <c r="B12" s="849" t="s">
        <v>475</v>
      </c>
      <c r="C12" s="217">
        <v>82000</v>
      </c>
      <c r="D12" s="217">
        <v>82000</v>
      </c>
      <c r="E12" s="845">
        <v>15</v>
      </c>
      <c r="F12" s="217">
        <v>12300</v>
      </c>
      <c r="G12" s="1052"/>
      <c r="H12" s="846">
        <v>21494</v>
      </c>
      <c r="I12" s="847">
        <v>2443</v>
      </c>
      <c r="J12" s="1053"/>
      <c r="K12" s="847">
        <v>21498</v>
      </c>
      <c r="L12" s="205">
        <v>2444</v>
      </c>
      <c r="M12" s="847">
        <v>0</v>
      </c>
      <c r="N12" s="205">
        <v>0</v>
      </c>
      <c r="O12" s="848"/>
      <c r="P12" s="848"/>
    </row>
    <row r="13" spans="1:16" s="406" customFormat="1" ht="12.75" customHeight="1">
      <c r="A13" s="550">
        <v>231105</v>
      </c>
      <c r="B13" s="849" t="s">
        <v>476</v>
      </c>
      <c r="C13" s="217">
        <v>150000</v>
      </c>
      <c r="D13" s="217">
        <v>150000</v>
      </c>
      <c r="E13" s="845">
        <v>15</v>
      </c>
      <c r="F13" s="217">
        <v>22500</v>
      </c>
      <c r="G13" s="1052"/>
      <c r="H13" s="846">
        <v>250</v>
      </c>
      <c r="I13" s="847">
        <v>1031</v>
      </c>
      <c r="J13" s="1053"/>
      <c r="K13" s="847">
        <v>220</v>
      </c>
      <c r="L13" s="205">
        <v>1061</v>
      </c>
      <c r="M13" s="847">
        <v>0</v>
      </c>
      <c r="N13" s="205">
        <v>0</v>
      </c>
      <c r="O13" s="848"/>
      <c r="P13" s="848"/>
    </row>
    <row r="14" spans="1:16" s="406" customFormat="1" ht="12.75" customHeight="1">
      <c r="A14" s="550">
        <v>231106</v>
      </c>
      <c r="B14" s="849" t="s">
        <v>477</v>
      </c>
      <c r="C14" s="217">
        <v>80000</v>
      </c>
      <c r="D14" s="217">
        <v>80000</v>
      </c>
      <c r="E14" s="845">
        <v>15</v>
      </c>
      <c r="F14" s="217">
        <v>12000</v>
      </c>
      <c r="G14" s="1052"/>
      <c r="H14" s="846">
        <v>1430</v>
      </c>
      <c r="I14" s="847">
        <v>6285</v>
      </c>
      <c r="J14" s="1053"/>
      <c r="K14" s="847">
        <v>1431</v>
      </c>
      <c r="L14" s="205">
        <v>6285</v>
      </c>
      <c r="M14" s="847">
        <v>0</v>
      </c>
      <c r="N14" s="205">
        <v>0</v>
      </c>
      <c r="O14" s="848"/>
      <c r="P14" s="848"/>
    </row>
    <row r="15" spans="1:16" s="406" customFormat="1" ht="12.75" customHeight="1">
      <c r="A15" s="550">
        <v>231107</v>
      </c>
      <c r="B15" s="849" t="s">
        <v>115</v>
      </c>
      <c r="C15" s="217">
        <v>72114</v>
      </c>
      <c r="D15" s="217">
        <v>84480</v>
      </c>
      <c r="E15" s="845">
        <v>34.3</v>
      </c>
      <c r="F15" s="217">
        <v>28957</v>
      </c>
      <c r="G15" s="1052"/>
      <c r="H15" s="846">
        <v>59703</v>
      </c>
      <c r="I15" s="847">
        <v>24739</v>
      </c>
      <c r="J15" s="1053"/>
      <c r="K15" s="847">
        <v>59734</v>
      </c>
      <c r="L15" s="205">
        <v>24746</v>
      </c>
      <c r="M15" s="847">
        <v>34360</v>
      </c>
      <c r="N15" s="205">
        <v>21164</v>
      </c>
      <c r="O15" s="850"/>
      <c r="P15" s="848"/>
    </row>
    <row r="16" spans="1:16" s="406" customFormat="1" ht="12.75" customHeight="1">
      <c r="A16" s="550">
        <v>231109</v>
      </c>
      <c r="B16" s="849" t="s">
        <v>478</v>
      </c>
      <c r="C16" s="217">
        <v>50000</v>
      </c>
      <c r="D16" s="217">
        <v>50000</v>
      </c>
      <c r="E16" s="845">
        <v>15</v>
      </c>
      <c r="F16" s="217">
        <v>7500</v>
      </c>
      <c r="G16" s="1052"/>
      <c r="H16" s="846">
        <v>2722</v>
      </c>
      <c r="I16" s="847">
        <v>0</v>
      </c>
      <c r="J16" s="1053"/>
      <c r="K16" s="847">
        <v>2730</v>
      </c>
      <c r="L16" s="205">
        <v>0</v>
      </c>
      <c r="M16" s="847">
        <v>0</v>
      </c>
      <c r="N16" s="205">
        <v>0</v>
      </c>
      <c r="O16" s="848"/>
      <c r="P16" s="848"/>
    </row>
    <row r="17" spans="1:16" s="406" customFormat="1" ht="12.75" customHeight="1">
      <c r="A17" s="550">
        <v>231110</v>
      </c>
      <c r="B17" s="849" t="s">
        <v>479</v>
      </c>
      <c r="C17" s="217">
        <v>115000</v>
      </c>
      <c r="D17" s="217">
        <v>115000</v>
      </c>
      <c r="E17" s="845">
        <v>7.5</v>
      </c>
      <c r="F17" s="217">
        <v>8625</v>
      </c>
      <c r="G17" s="1052"/>
      <c r="H17" s="846">
        <v>1500</v>
      </c>
      <c r="I17" s="847">
        <v>62586</v>
      </c>
      <c r="J17" s="1053"/>
      <c r="K17" s="847">
        <v>1116</v>
      </c>
      <c r="L17" s="205">
        <v>62975</v>
      </c>
      <c r="M17" s="847">
        <v>0</v>
      </c>
      <c r="N17" s="205">
        <v>0</v>
      </c>
      <c r="O17" s="848"/>
      <c r="P17" s="848"/>
    </row>
    <row r="18" spans="1:16" s="406" customFormat="1" ht="12.75" customHeight="1">
      <c r="A18" s="550">
        <v>231111</v>
      </c>
      <c r="B18" s="849" t="s">
        <v>480</v>
      </c>
      <c r="C18" s="217">
        <v>150000</v>
      </c>
      <c r="D18" s="217">
        <v>150000</v>
      </c>
      <c r="E18" s="845">
        <v>15</v>
      </c>
      <c r="F18" s="217">
        <v>22500</v>
      </c>
      <c r="G18" s="1052"/>
      <c r="H18" s="846">
        <v>0</v>
      </c>
      <c r="I18" s="847">
        <v>1111</v>
      </c>
      <c r="J18" s="1053"/>
      <c r="K18" s="847">
        <v>0</v>
      </c>
      <c r="L18" s="205">
        <v>1111</v>
      </c>
      <c r="M18" s="847">
        <v>0</v>
      </c>
      <c r="N18" s="205">
        <v>0</v>
      </c>
      <c r="O18" s="848"/>
      <c r="P18" s="848"/>
    </row>
    <row r="19" spans="1:16" s="406" customFormat="1" ht="12.75" customHeight="1">
      <c r="A19" s="550">
        <v>231113</v>
      </c>
      <c r="B19" s="849" t="s">
        <v>481</v>
      </c>
      <c r="C19" s="217">
        <v>40000</v>
      </c>
      <c r="D19" s="217">
        <v>40000</v>
      </c>
      <c r="E19" s="845">
        <v>15</v>
      </c>
      <c r="F19" s="217">
        <v>6000</v>
      </c>
      <c r="G19" s="1052"/>
      <c r="H19" s="846">
        <v>4022</v>
      </c>
      <c r="I19" s="847">
        <v>1156</v>
      </c>
      <c r="J19" s="1053"/>
      <c r="K19" s="847">
        <v>4022</v>
      </c>
      <c r="L19" s="205">
        <v>1164</v>
      </c>
      <c r="M19" s="847">
        <v>0</v>
      </c>
      <c r="N19" s="205">
        <v>0</v>
      </c>
      <c r="O19" s="848"/>
      <c r="P19" s="848"/>
    </row>
    <row r="20" spans="1:15" s="406" customFormat="1" ht="12.75" customHeight="1">
      <c r="A20" s="550">
        <v>231114</v>
      </c>
      <c r="B20" s="849" t="s">
        <v>482</v>
      </c>
      <c r="C20" s="217">
        <v>60000</v>
      </c>
      <c r="D20" s="217">
        <v>60000</v>
      </c>
      <c r="E20" s="845">
        <v>15</v>
      </c>
      <c r="F20" s="217">
        <v>9000</v>
      </c>
      <c r="G20" s="1052"/>
      <c r="H20" s="846">
        <v>1441</v>
      </c>
      <c r="I20" s="847">
        <v>0</v>
      </c>
      <c r="J20" s="1053"/>
      <c r="K20" s="847">
        <v>1440</v>
      </c>
      <c r="L20" s="205">
        <v>0</v>
      </c>
      <c r="M20" s="847">
        <v>0</v>
      </c>
      <c r="N20" s="205">
        <v>0</v>
      </c>
      <c r="O20" s="848"/>
    </row>
    <row r="21" spans="1:15" s="406" customFormat="1" ht="25.5" customHeight="1">
      <c r="A21" s="550">
        <v>231115</v>
      </c>
      <c r="B21" s="849" t="s">
        <v>483</v>
      </c>
      <c r="C21" s="217">
        <v>50000</v>
      </c>
      <c r="D21" s="217">
        <v>50000</v>
      </c>
      <c r="E21" s="845">
        <v>15</v>
      </c>
      <c r="F21" s="217">
        <v>7500</v>
      </c>
      <c r="G21" s="1052"/>
      <c r="H21" s="846">
        <v>1003</v>
      </c>
      <c r="I21" s="847">
        <v>0</v>
      </c>
      <c r="J21" s="1053"/>
      <c r="K21" s="847">
        <v>1003</v>
      </c>
      <c r="L21" s="205">
        <v>0</v>
      </c>
      <c r="M21" s="847">
        <v>0</v>
      </c>
      <c r="N21" s="205">
        <v>0</v>
      </c>
      <c r="O21" s="848"/>
    </row>
    <row r="22" spans="1:15" s="406" customFormat="1" ht="12.75" customHeight="1">
      <c r="A22" s="550">
        <v>231116</v>
      </c>
      <c r="B22" s="849" t="s">
        <v>484</v>
      </c>
      <c r="C22" s="217">
        <v>100000</v>
      </c>
      <c r="D22" s="217">
        <v>100000</v>
      </c>
      <c r="E22" s="845">
        <v>15</v>
      </c>
      <c r="F22" s="217">
        <v>15000</v>
      </c>
      <c r="G22" s="1052"/>
      <c r="H22" s="846">
        <v>3000</v>
      </c>
      <c r="I22" s="847">
        <v>0</v>
      </c>
      <c r="J22" s="1053"/>
      <c r="K22" s="847">
        <v>2941</v>
      </c>
      <c r="L22" s="205">
        <v>13</v>
      </c>
      <c r="M22" s="847">
        <v>0</v>
      </c>
      <c r="N22" s="205">
        <v>0</v>
      </c>
      <c r="O22" s="848"/>
    </row>
    <row r="23" spans="1:15" s="406" customFormat="1" ht="12.75" customHeight="1">
      <c r="A23" s="550">
        <v>231172</v>
      </c>
      <c r="B23" s="849" t="s">
        <v>485</v>
      </c>
      <c r="C23" s="217">
        <v>170000</v>
      </c>
      <c r="D23" s="217">
        <v>170000</v>
      </c>
      <c r="E23" s="845">
        <v>15</v>
      </c>
      <c r="F23" s="217">
        <v>25500</v>
      </c>
      <c r="G23" s="1052"/>
      <c r="H23" s="846">
        <v>20</v>
      </c>
      <c r="I23" s="847">
        <v>521</v>
      </c>
      <c r="J23" s="1053"/>
      <c r="K23" s="847">
        <v>20</v>
      </c>
      <c r="L23" s="205">
        <v>521</v>
      </c>
      <c r="M23" s="847">
        <v>0</v>
      </c>
      <c r="N23" s="205">
        <v>0</v>
      </c>
      <c r="O23" s="848"/>
    </row>
    <row r="24" spans="1:15" s="406" customFormat="1" ht="12.75" customHeight="1">
      <c r="A24" s="550">
        <v>231108</v>
      </c>
      <c r="B24" s="113" t="s">
        <v>209</v>
      </c>
      <c r="C24" s="217">
        <v>12000</v>
      </c>
      <c r="D24" s="217">
        <v>12000</v>
      </c>
      <c r="E24" s="845">
        <v>10</v>
      </c>
      <c r="F24" s="217">
        <v>1200</v>
      </c>
      <c r="G24" s="779">
        <v>12000</v>
      </c>
      <c r="H24" s="846">
        <v>659</v>
      </c>
      <c r="I24" s="847">
        <v>3041</v>
      </c>
      <c r="J24" s="847">
        <f>G24-H24-I24</f>
        <v>8300</v>
      </c>
      <c r="K24" s="847">
        <v>659</v>
      </c>
      <c r="L24" s="205">
        <v>3042</v>
      </c>
      <c r="M24" s="847">
        <v>0</v>
      </c>
      <c r="N24" s="205">
        <v>0</v>
      </c>
      <c r="O24" s="848"/>
    </row>
    <row r="25" spans="1:15" s="406" customFormat="1" ht="12.75" customHeight="1">
      <c r="A25" s="550">
        <v>231117</v>
      </c>
      <c r="B25" s="849" t="s">
        <v>487</v>
      </c>
      <c r="C25" s="217">
        <v>270000</v>
      </c>
      <c r="D25" s="217">
        <v>270000</v>
      </c>
      <c r="E25" s="845">
        <v>15</v>
      </c>
      <c r="F25" s="217">
        <v>40500</v>
      </c>
      <c r="G25" s="1054">
        <v>1200000</v>
      </c>
      <c r="H25" s="846">
        <v>500</v>
      </c>
      <c r="I25" s="847">
        <v>0</v>
      </c>
      <c r="J25" s="1057">
        <v>1185253</v>
      </c>
      <c r="K25" s="847">
        <v>111</v>
      </c>
      <c r="L25" s="205">
        <v>0</v>
      </c>
      <c r="M25" s="847">
        <v>0</v>
      </c>
      <c r="N25" s="205">
        <v>0</v>
      </c>
      <c r="O25" s="848"/>
    </row>
    <row r="26" spans="1:15" s="406" customFormat="1" ht="12.75" customHeight="1">
      <c r="A26" s="550">
        <v>231118</v>
      </c>
      <c r="B26" s="849" t="s">
        <v>488</v>
      </c>
      <c r="C26" s="217">
        <v>140000</v>
      </c>
      <c r="D26" s="217">
        <v>140000</v>
      </c>
      <c r="E26" s="845">
        <v>15</v>
      </c>
      <c r="F26" s="217">
        <v>21000</v>
      </c>
      <c r="G26" s="1055"/>
      <c r="H26" s="846">
        <v>1000</v>
      </c>
      <c r="I26" s="847">
        <v>2048</v>
      </c>
      <c r="J26" s="1058"/>
      <c r="K26" s="847">
        <v>138</v>
      </c>
      <c r="L26" s="205">
        <v>2935</v>
      </c>
      <c r="M26" s="847">
        <v>0</v>
      </c>
      <c r="N26" s="205">
        <v>0</v>
      </c>
      <c r="O26" s="848"/>
    </row>
    <row r="27" spans="1:15" s="406" customFormat="1" ht="12.75" customHeight="1">
      <c r="A27" s="550">
        <v>231120</v>
      </c>
      <c r="B27" s="849" t="s">
        <v>489</v>
      </c>
      <c r="C27" s="217">
        <v>180000</v>
      </c>
      <c r="D27" s="217">
        <v>180000</v>
      </c>
      <c r="E27" s="845">
        <v>15</v>
      </c>
      <c r="F27" s="217">
        <v>27000</v>
      </c>
      <c r="G27" s="1055"/>
      <c r="H27" s="846">
        <v>565</v>
      </c>
      <c r="I27" s="847">
        <v>169</v>
      </c>
      <c r="J27" s="1058"/>
      <c r="K27" s="847">
        <v>565</v>
      </c>
      <c r="L27" s="205">
        <v>169</v>
      </c>
      <c r="M27" s="847">
        <v>0</v>
      </c>
      <c r="N27" s="205">
        <v>0</v>
      </c>
      <c r="O27" s="848"/>
    </row>
    <row r="28" spans="1:15" s="406" customFormat="1" ht="12.75" customHeight="1">
      <c r="A28" s="550">
        <v>231126</v>
      </c>
      <c r="B28" s="849" t="s">
        <v>490</v>
      </c>
      <c r="C28" s="217">
        <v>115000</v>
      </c>
      <c r="D28" s="217">
        <v>115000</v>
      </c>
      <c r="E28" s="845">
        <v>15</v>
      </c>
      <c r="F28" s="217">
        <v>17250</v>
      </c>
      <c r="G28" s="1055"/>
      <c r="H28" s="846">
        <v>385</v>
      </c>
      <c r="I28" s="847">
        <v>0</v>
      </c>
      <c r="J28" s="1058"/>
      <c r="K28" s="847">
        <v>386</v>
      </c>
      <c r="L28" s="205">
        <v>0</v>
      </c>
      <c r="M28" s="847">
        <v>0</v>
      </c>
      <c r="N28" s="205">
        <v>0</v>
      </c>
      <c r="O28" s="848"/>
    </row>
    <row r="29" spans="1:15" s="406" customFormat="1" ht="12.75" customHeight="1">
      <c r="A29" s="550">
        <v>231127</v>
      </c>
      <c r="B29" s="849" t="s">
        <v>491</v>
      </c>
      <c r="C29" s="217">
        <v>104300</v>
      </c>
      <c r="D29" s="217">
        <v>104300</v>
      </c>
      <c r="E29" s="845">
        <v>15</v>
      </c>
      <c r="F29" s="217">
        <v>15645</v>
      </c>
      <c r="G29" s="1055"/>
      <c r="H29" s="846">
        <v>1200</v>
      </c>
      <c r="I29" s="847">
        <v>2839</v>
      </c>
      <c r="J29" s="1058"/>
      <c r="K29" s="847">
        <v>1152</v>
      </c>
      <c r="L29" s="205">
        <v>2890</v>
      </c>
      <c r="M29" s="847">
        <v>0</v>
      </c>
      <c r="N29" s="205">
        <v>0</v>
      </c>
      <c r="O29" s="848"/>
    </row>
    <row r="30" spans="1:15" s="406" customFormat="1" ht="12.75" customHeight="1">
      <c r="A30" s="550">
        <v>231128</v>
      </c>
      <c r="B30" s="849" t="s">
        <v>492</v>
      </c>
      <c r="C30" s="217">
        <v>105000</v>
      </c>
      <c r="D30" s="217">
        <v>105000</v>
      </c>
      <c r="E30" s="845">
        <v>15</v>
      </c>
      <c r="F30" s="217">
        <v>15750</v>
      </c>
      <c r="G30" s="1055"/>
      <c r="H30" s="846">
        <v>1112</v>
      </c>
      <c r="I30" s="847">
        <v>116</v>
      </c>
      <c r="J30" s="1058"/>
      <c r="K30" s="847">
        <v>1111</v>
      </c>
      <c r="L30" s="205">
        <v>117</v>
      </c>
      <c r="M30" s="847">
        <v>0</v>
      </c>
      <c r="N30" s="205">
        <v>0</v>
      </c>
      <c r="O30" s="848"/>
    </row>
    <row r="31" spans="1:15" s="406" customFormat="1" ht="12.75" customHeight="1">
      <c r="A31" s="550">
        <v>231131</v>
      </c>
      <c r="B31" s="849" t="s">
        <v>493</v>
      </c>
      <c r="C31" s="217">
        <v>115000</v>
      </c>
      <c r="D31" s="217">
        <v>115000</v>
      </c>
      <c r="E31" s="845">
        <v>15</v>
      </c>
      <c r="F31" s="217">
        <v>17250</v>
      </c>
      <c r="G31" s="1055"/>
      <c r="H31" s="846">
        <v>0</v>
      </c>
      <c r="I31" s="847">
        <v>826</v>
      </c>
      <c r="J31" s="1058"/>
      <c r="K31" s="846">
        <v>0</v>
      </c>
      <c r="L31" s="205">
        <v>826</v>
      </c>
      <c r="M31" s="847">
        <v>0</v>
      </c>
      <c r="N31" s="205">
        <v>0</v>
      </c>
      <c r="O31" s="848"/>
    </row>
    <row r="32" spans="1:15" s="406" customFormat="1" ht="12.75" customHeight="1">
      <c r="A32" s="550">
        <v>231134</v>
      </c>
      <c r="B32" s="849" t="s">
        <v>494</v>
      </c>
      <c r="C32" s="217">
        <v>250000</v>
      </c>
      <c r="D32" s="217">
        <v>250000</v>
      </c>
      <c r="E32" s="845">
        <v>15</v>
      </c>
      <c r="F32" s="217">
        <v>37500</v>
      </c>
      <c r="G32" s="1055"/>
      <c r="H32" s="846">
        <v>0</v>
      </c>
      <c r="I32" s="847">
        <v>36</v>
      </c>
      <c r="J32" s="1058"/>
      <c r="K32" s="846">
        <v>0</v>
      </c>
      <c r="L32" s="205">
        <v>36</v>
      </c>
      <c r="M32" s="847">
        <v>0</v>
      </c>
      <c r="N32" s="205">
        <v>0</v>
      </c>
      <c r="O32" s="848"/>
    </row>
    <row r="33" spans="1:15" s="406" customFormat="1" ht="12.75" customHeight="1">
      <c r="A33" s="550">
        <v>231137</v>
      </c>
      <c r="B33" s="849" t="s">
        <v>495</v>
      </c>
      <c r="C33" s="217">
        <v>100000</v>
      </c>
      <c r="D33" s="217">
        <v>100000</v>
      </c>
      <c r="E33" s="845">
        <v>15</v>
      </c>
      <c r="F33" s="217">
        <v>15000</v>
      </c>
      <c r="G33" s="1056"/>
      <c r="H33" s="846">
        <v>3498</v>
      </c>
      <c r="I33" s="847">
        <v>453</v>
      </c>
      <c r="J33" s="1059"/>
      <c r="K33" s="847">
        <v>3504</v>
      </c>
      <c r="L33" s="205">
        <v>453</v>
      </c>
      <c r="M33" s="847">
        <v>0</v>
      </c>
      <c r="N33" s="205">
        <v>0</v>
      </c>
      <c r="O33" s="848"/>
    </row>
    <row r="34" spans="1:15" s="406" customFormat="1" ht="25.5" customHeight="1">
      <c r="A34" s="550">
        <v>231138</v>
      </c>
      <c r="B34" s="849" t="s">
        <v>496</v>
      </c>
      <c r="C34" s="217">
        <v>410712</v>
      </c>
      <c r="D34" s="217">
        <v>410712</v>
      </c>
      <c r="E34" s="845">
        <v>69</v>
      </c>
      <c r="F34" s="217">
        <v>283406</v>
      </c>
      <c r="G34" s="217">
        <v>404000</v>
      </c>
      <c r="H34" s="846">
        <v>142481</v>
      </c>
      <c r="I34" s="847">
        <v>104520</v>
      </c>
      <c r="J34" s="847">
        <v>156999</v>
      </c>
      <c r="K34" s="847">
        <v>142748</v>
      </c>
      <c r="L34" s="205">
        <v>136393</v>
      </c>
      <c r="M34" s="847">
        <v>0</v>
      </c>
      <c r="N34" s="205">
        <v>32206</v>
      </c>
      <c r="O34" s="848"/>
    </row>
    <row r="35" spans="1:15" s="406" customFormat="1" ht="25.5" customHeight="1">
      <c r="A35" s="550">
        <v>231139</v>
      </c>
      <c r="B35" s="849" t="s">
        <v>497</v>
      </c>
      <c r="C35" s="217">
        <v>474501</v>
      </c>
      <c r="D35" s="217">
        <v>474501</v>
      </c>
      <c r="E35" s="845">
        <v>70</v>
      </c>
      <c r="F35" s="217">
        <v>332571</v>
      </c>
      <c r="G35" s="217">
        <v>474000</v>
      </c>
      <c r="H35" s="846">
        <v>181095</v>
      </c>
      <c r="I35" s="847">
        <v>269991</v>
      </c>
      <c r="J35" s="847">
        <f>G35-H35-I35</f>
        <v>22914</v>
      </c>
      <c r="K35" s="847">
        <v>201642</v>
      </c>
      <c r="L35" s="205">
        <v>276296</v>
      </c>
      <c r="M35" s="847">
        <v>38489</v>
      </c>
      <c r="N35" s="205">
        <v>75419</v>
      </c>
      <c r="O35" s="848"/>
    </row>
    <row r="36" spans="1:15" s="406" customFormat="1" ht="25.5" customHeight="1">
      <c r="A36" s="550">
        <v>231140</v>
      </c>
      <c r="B36" s="849" t="s">
        <v>498</v>
      </c>
      <c r="C36" s="217">
        <v>327036</v>
      </c>
      <c r="D36" s="217">
        <v>327036</v>
      </c>
      <c r="E36" s="845">
        <v>67</v>
      </c>
      <c r="F36" s="217">
        <v>219848</v>
      </c>
      <c r="G36" s="217">
        <v>327000</v>
      </c>
      <c r="H36" s="846">
        <v>68916</v>
      </c>
      <c r="I36" s="847">
        <v>85218</v>
      </c>
      <c r="J36" s="847">
        <v>172866</v>
      </c>
      <c r="K36" s="847">
        <v>69073</v>
      </c>
      <c r="L36" s="205">
        <v>127791</v>
      </c>
      <c r="M36" s="847">
        <v>0</v>
      </c>
      <c r="N36" s="205">
        <v>48874</v>
      </c>
      <c r="O36" s="848"/>
    </row>
    <row r="37" spans="1:15" s="406" customFormat="1" ht="25.5" customHeight="1">
      <c r="A37" s="550">
        <v>231142</v>
      </c>
      <c r="B37" s="851" t="s">
        <v>503</v>
      </c>
      <c r="C37" s="217">
        <v>213570</v>
      </c>
      <c r="D37" s="217">
        <v>213570</v>
      </c>
      <c r="E37" s="845">
        <v>0</v>
      </c>
      <c r="F37" s="217">
        <v>0</v>
      </c>
      <c r="G37" s="217">
        <v>0</v>
      </c>
      <c r="H37" s="846">
        <v>0</v>
      </c>
      <c r="I37" s="847">
        <v>0</v>
      </c>
      <c r="J37" s="847">
        <v>0</v>
      </c>
      <c r="K37" s="847">
        <v>49067</v>
      </c>
      <c r="L37" s="205">
        <v>56033</v>
      </c>
      <c r="M37" s="847">
        <v>108282</v>
      </c>
      <c r="N37" s="205">
        <v>9994</v>
      </c>
      <c r="O37" s="848"/>
    </row>
    <row r="38" spans="1:15" s="406" customFormat="1" ht="25.5" customHeight="1">
      <c r="A38" s="550">
        <v>231143</v>
      </c>
      <c r="B38" s="851" t="s">
        <v>504</v>
      </c>
      <c r="C38" s="217">
        <v>77661</v>
      </c>
      <c r="D38" s="217">
        <v>77661</v>
      </c>
      <c r="E38" s="845">
        <v>0</v>
      </c>
      <c r="F38" s="217">
        <v>0</v>
      </c>
      <c r="G38" s="217">
        <v>0</v>
      </c>
      <c r="H38" s="846">
        <v>0</v>
      </c>
      <c r="I38" s="847">
        <v>0</v>
      </c>
      <c r="J38" s="847">
        <v>0</v>
      </c>
      <c r="K38" s="847">
        <v>12325</v>
      </c>
      <c r="L38" s="205">
        <v>14261</v>
      </c>
      <c r="M38" s="847">
        <v>40123</v>
      </c>
      <c r="N38" s="205">
        <v>2931</v>
      </c>
      <c r="O38" s="848"/>
    </row>
    <row r="39" spans="1:15" s="406" customFormat="1" ht="25.5" customHeight="1">
      <c r="A39" s="550">
        <v>231144</v>
      </c>
      <c r="B39" s="851" t="s">
        <v>505</v>
      </c>
      <c r="C39" s="217">
        <v>97077</v>
      </c>
      <c r="D39" s="217">
        <v>97077</v>
      </c>
      <c r="E39" s="845">
        <v>0</v>
      </c>
      <c r="F39" s="217">
        <v>0</v>
      </c>
      <c r="G39" s="217">
        <v>0</v>
      </c>
      <c r="H39" s="846">
        <v>0</v>
      </c>
      <c r="I39" s="847">
        <v>0</v>
      </c>
      <c r="J39" s="847">
        <v>0</v>
      </c>
      <c r="K39" s="847">
        <v>12800</v>
      </c>
      <c r="L39" s="205">
        <v>14190</v>
      </c>
      <c r="M39" s="847">
        <v>48726</v>
      </c>
      <c r="N39" s="205">
        <v>1445</v>
      </c>
      <c r="O39" s="848"/>
    </row>
    <row r="40" spans="1:15" s="406" customFormat="1" ht="25.5" customHeight="1">
      <c r="A40" s="550">
        <v>231145</v>
      </c>
      <c r="B40" s="851" t="s">
        <v>210</v>
      </c>
      <c r="C40" s="217">
        <v>16933</v>
      </c>
      <c r="D40" s="217">
        <v>16933</v>
      </c>
      <c r="E40" s="845">
        <v>0</v>
      </c>
      <c r="F40" s="217">
        <v>0</v>
      </c>
      <c r="G40" s="217">
        <v>1500</v>
      </c>
      <c r="H40" s="846">
        <v>420</v>
      </c>
      <c r="I40" s="847">
        <v>0</v>
      </c>
      <c r="J40" s="847">
        <f>G40-H40-I40</f>
        <v>1080</v>
      </c>
      <c r="K40" s="847">
        <v>3561</v>
      </c>
      <c r="L40" s="205">
        <v>3821</v>
      </c>
      <c r="M40" s="847">
        <v>5650</v>
      </c>
      <c r="N40" s="205">
        <v>2774</v>
      </c>
      <c r="O40" s="848"/>
    </row>
    <row r="41" spans="1:15" s="406" customFormat="1" ht="25.5" customHeight="1">
      <c r="A41" s="550">
        <v>231146</v>
      </c>
      <c r="B41" s="851" t="s">
        <v>211</v>
      </c>
      <c r="C41" s="217">
        <v>940</v>
      </c>
      <c r="D41" s="217">
        <v>940</v>
      </c>
      <c r="E41" s="845">
        <v>0</v>
      </c>
      <c r="F41" s="217">
        <v>0</v>
      </c>
      <c r="G41" s="217">
        <v>400</v>
      </c>
      <c r="H41" s="846">
        <v>100</v>
      </c>
      <c r="I41" s="847">
        <v>0</v>
      </c>
      <c r="J41" s="847">
        <f>G41-H41-I41</f>
        <v>300</v>
      </c>
      <c r="K41" s="847">
        <v>264</v>
      </c>
      <c r="L41" s="205">
        <v>62</v>
      </c>
      <c r="M41" s="847">
        <v>284</v>
      </c>
      <c r="N41" s="205">
        <v>237</v>
      </c>
      <c r="O41" s="848"/>
    </row>
    <row r="42" spans="1:15" s="406" customFormat="1" ht="25.5" customHeight="1">
      <c r="A42" s="550">
        <v>231147</v>
      </c>
      <c r="B42" s="851" t="s">
        <v>506</v>
      </c>
      <c r="C42" s="217">
        <v>940</v>
      </c>
      <c r="D42" s="217">
        <v>940</v>
      </c>
      <c r="E42" s="845">
        <v>0</v>
      </c>
      <c r="F42" s="217">
        <v>0</v>
      </c>
      <c r="G42" s="217">
        <v>0</v>
      </c>
      <c r="H42" s="846">
        <v>0</v>
      </c>
      <c r="I42" s="847">
        <v>0</v>
      </c>
      <c r="J42" s="847">
        <v>0</v>
      </c>
      <c r="K42" s="847">
        <v>37</v>
      </c>
      <c r="L42" s="205">
        <v>21</v>
      </c>
      <c r="M42" s="847">
        <v>247</v>
      </c>
      <c r="N42" s="205">
        <v>27</v>
      </c>
      <c r="O42" s="848"/>
    </row>
    <row r="43" spans="1:15" s="406" customFormat="1" ht="12.75" customHeight="1">
      <c r="A43" s="550">
        <v>231148</v>
      </c>
      <c r="B43" s="851" t="s">
        <v>507</v>
      </c>
      <c r="C43" s="217">
        <v>6951</v>
      </c>
      <c r="D43" s="217">
        <v>6951</v>
      </c>
      <c r="E43" s="845">
        <v>15</v>
      </c>
      <c r="F43" s="217">
        <v>1042</v>
      </c>
      <c r="G43" s="217">
        <v>1000</v>
      </c>
      <c r="H43" s="846">
        <v>775</v>
      </c>
      <c r="I43" s="847">
        <v>225</v>
      </c>
      <c r="J43" s="847">
        <v>0</v>
      </c>
      <c r="K43" s="847">
        <v>692</v>
      </c>
      <c r="L43" s="205">
        <v>613</v>
      </c>
      <c r="M43" s="847">
        <v>0</v>
      </c>
      <c r="N43" s="205">
        <v>470</v>
      </c>
      <c r="O43" s="848"/>
    </row>
    <row r="44" spans="1:15" s="406" customFormat="1" ht="12.75" customHeight="1">
      <c r="A44" s="550">
        <v>231153</v>
      </c>
      <c r="B44" s="851" t="s">
        <v>212</v>
      </c>
      <c r="C44" s="217">
        <v>175000</v>
      </c>
      <c r="D44" s="217">
        <v>175000</v>
      </c>
      <c r="E44" s="845">
        <v>15</v>
      </c>
      <c r="F44" s="217">
        <v>26250</v>
      </c>
      <c r="G44" s="217">
        <v>196000</v>
      </c>
      <c r="H44" s="846">
        <v>5600</v>
      </c>
      <c r="I44" s="847">
        <v>4400</v>
      </c>
      <c r="J44" s="847">
        <f aca="true" t="shared" si="0" ref="J44:J83">G44-H44-I44</f>
        <v>186000</v>
      </c>
      <c r="K44" s="847">
        <v>4789</v>
      </c>
      <c r="L44" s="205">
        <v>5183</v>
      </c>
      <c r="M44" s="847">
        <v>0</v>
      </c>
      <c r="N44" s="205">
        <v>0</v>
      </c>
      <c r="O44" s="848"/>
    </row>
    <row r="45" spans="1:15" s="406" customFormat="1" ht="25.5" customHeight="1">
      <c r="A45" s="550">
        <v>231156</v>
      </c>
      <c r="B45" s="851" t="s">
        <v>213</v>
      </c>
      <c r="C45" s="217">
        <v>2823</v>
      </c>
      <c r="D45" s="217">
        <v>2823</v>
      </c>
      <c r="E45" s="845">
        <v>15</v>
      </c>
      <c r="F45" s="217">
        <v>423</v>
      </c>
      <c r="G45" s="217">
        <v>600</v>
      </c>
      <c r="H45" s="846">
        <v>360</v>
      </c>
      <c r="I45" s="847">
        <v>140</v>
      </c>
      <c r="J45" s="847">
        <f t="shared" si="0"/>
        <v>100</v>
      </c>
      <c r="K45" s="847">
        <v>272</v>
      </c>
      <c r="L45" s="205">
        <v>262</v>
      </c>
      <c r="M45" s="847">
        <v>0</v>
      </c>
      <c r="N45" s="205">
        <v>92</v>
      </c>
      <c r="O45" s="848"/>
    </row>
    <row r="46" spans="1:15" s="406" customFormat="1" ht="12.75" customHeight="1">
      <c r="A46" s="550">
        <v>231157</v>
      </c>
      <c r="B46" s="851" t="s">
        <v>214</v>
      </c>
      <c r="C46" s="217">
        <v>4703</v>
      </c>
      <c r="D46" s="217">
        <v>4703</v>
      </c>
      <c r="E46" s="845">
        <v>15</v>
      </c>
      <c r="F46" s="217">
        <v>705</v>
      </c>
      <c r="G46" s="217">
        <v>4703</v>
      </c>
      <c r="H46" s="846">
        <v>3535</v>
      </c>
      <c r="I46" s="847">
        <v>0</v>
      </c>
      <c r="J46" s="847">
        <f t="shared" si="0"/>
        <v>1168</v>
      </c>
      <c r="K46" s="847">
        <v>1789</v>
      </c>
      <c r="L46" s="205">
        <v>1493</v>
      </c>
      <c r="M46" s="847">
        <v>0</v>
      </c>
      <c r="N46" s="205">
        <v>1518</v>
      </c>
      <c r="O46" s="848"/>
    </row>
    <row r="47" spans="1:15" s="406" customFormat="1" ht="12.75" customHeight="1">
      <c r="A47" s="550">
        <v>231158</v>
      </c>
      <c r="B47" s="851" t="s">
        <v>215</v>
      </c>
      <c r="C47" s="217">
        <v>80000</v>
      </c>
      <c r="D47" s="217">
        <v>80000</v>
      </c>
      <c r="E47" s="845">
        <v>7.5</v>
      </c>
      <c r="F47" s="217">
        <v>6000</v>
      </c>
      <c r="G47" s="217">
        <v>90000</v>
      </c>
      <c r="H47" s="846">
        <v>10418</v>
      </c>
      <c r="I47" s="847">
        <v>79029</v>
      </c>
      <c r="J47" s="847">
        <f>G47-H47-I47</f>
        <v>553</v>
      </c>
      <c r="K47" s="847">
        <v>10424</v>
      </c>
      <c r="L47" s="205">
        <v>79030</v>
      </c>
      <c r="M47" s="847">
        <v>0</v>
      </c>
      <c r="N47" s="205">
        <v>74956</v>
      </c>
      <c r="O47" s="848"/>
    </row>
    <row r="48" spans="1:15" s="406" customFormat="1" ht="12.75" customHeight="1">
      <c r="A48" s="550">
        <v>231160</v>
      </c>
      <c r="B48" s="851" t="s">
        <v>69</v>
      </c>
      <c r="C48" s="217">
        <v>3723</v>
      </c>
      <c r="D48" s="217">
        <v>3723</v>
      </c>
      <c r="E48" s="845">
        <v>0</v>
      </c>
      <c r="F48" s="217">
        <v>0</v>
      </c>
      <c r="G48" s="217">
        <v>6400</v>
      </c>
      <c r="H48" s="846">
        <v>0</v>
      </c>
      <c r="I48" s="847">
        <v>456</v>
      </c>
      <c r="J48" s="847">
        <v>5944</v>
      </c>
      <c r="K48" s="847">
        <v>0</v>
      </c>
      <c r="L48" s="205">
        <v>456</v>
      </c>
      <c r="M48" s="847">
        <v>0</v>
      </c>
      <c r="N48" s="205">
        <v>0</v>
      </c>
      <c r="O48" s="848"/>
    </row>
    <row r="49" spans="1:15" s="406" customFormat="1" ht="25.5" customHeight="1">
      <c r="A49" s="550">
        <v>231162</v>
      </c>
      <c r="B49" s="851" t="s">
        <v>510</v>
      </c>
      <c r="C49" s="217">
        <v>324609</v>
      </c>
      <c r="D49" s="217">
        <v>324609</v>
      </c>
      <c r="E49" s="845">
        <v>0</v>
      </c>
      <c r="F49" s="217">
        <v>0</v>
      </c>
      <c r="G49" s="217">
        <v>35</v>
      </c>
      <c r="H49" s="846">
        <v>0</v>
      </c>
      <c r="I49" s="847">
        <v>35</v>
      </c>
      <c r="J49" s="847">
        <f t="shared" si="0"/>
        <v>0</v>
      </c>
      <c r="K49" s="847">
        <v>60</v>
      </c>
      <c r="L49" s="205">
        <v>74896</v>
      </c>
      <c r="M49" s="847">
        <v>29077</v>
      </c>
      <c r="N49" s="205">
        <v>70553</v>
      </c>
      <c r="O49" s="848"/>
    </row>
    <row r="50" spans="1:15" s="406" customFormat="1" ht="12.75" customHeight="1">
      <c r="A50" s="550">
        <v>231170</v>
      </c>
      <c r="B50" s="851" t="s">
        <v>217</v>
      </c>
      <c r="C50" s="217">
        <v>38000</v>
      </c>
      <c r="D50" s="217">
        <v>38000</v>
      </c>
      <c r="E50" s="845">
        <v>7.5</v>
      </c>
      <c r="F50" s="217">
        <v>2850</v>
      </c>
      <c r="G50" s="217">
        <v>52000</v>
      </c>
      <c r="H50" s="846">
        <v>156</v>
      </c>
      <c r="I50" s="847">
        <v>45773</v>
      </c>
      <c r="J50" s="847">
        <f t="shared" si="0"/>
        <v>6071</v>
      </c>
      <c r="K50" s="847">
        <v>156</v>
      </c>
      <c r="L50" s="205">
        <v>48096</v>
      </c>
      <c r="M50" s="847">
        <v>0</v>
      </c>
      <c r="N50" s="205">
        <v>34764</v>
      </c>
      <c r="O50" s="848"/>
    </row>
    <row r="51" spans="1:15" s="406" customFormat="1" ht="12.75" customHeight="1">
      <c r="A51" s="550">
        <v>231171</v>
      </c>
      <c r="B51" s="851" t="s">
        <v>218</v>
      </c>
      <c r="C51" s="217">
        <v>34553</v>
      </c>
      <c r="D51" s="217">
        <v>34553</v>
      </c>
      <c r="E51" s="845">
        <v>7.5</v>
      </c>
      <c r="F51" s="217">
        <v>2591</v>
      </c>
      <c r="G51" s="217">
        <v>35000</v>
      </c>
      <c r="H51" s="846">
        <v>8769</v>
      </c>
      <c r="I51" s="847">
        <v>16532</v>
      </c>
      <c r="J51" s="847">
        <f t="shared" si="0"/>
        <v>9699</v>
      </c>
      <c r="K51" s="847">
        <v>8771</v>
      </c>
      <c r="L51" s="205">
        <v>16533</v>
      </c>
      <c r="M51" s="847">
        <v>0</v>
      </c>
      <c r="N51" s="205">
        <v>23423</v>
      </c>
      <c r="O51" s="848"/>
    </row>
    <row r="52" spans="1:15" s="406" customFormat="1" ht="12.75" customHeight="1">
      <c r="A52" s="1049">
        <v>231173</v>
      </c>
      <c r="B52" s="849" t="s">
        <v>219</v>
      </c>
      <c r="C52" s="217">
        <v>46980</v>
      </c>
      <c r="D52" s="217">
        <v>46980</v>
      </c>
      <c r="E52" s="845">
        <v>25</v>
      </c>
      <c r="F52" s="217">
        <v>11745</v>
      </c>
      <c r="G52" s="217">
        <v>4500</v>
      </c>
      <c r="H52" s="846">
        <v>1905</v>
      </c>
      <c r="I52" s="847">
        <v>0</v>
      </c>
      <c r="J52" s="847">
        <f>G52-H52-I52</f>
        <v>2595</v>
      </c>
      <c r="K52" s="847">
        <v>1037</v>
      </c>
      <c r="L52" s="205">
        <v>806</v>
      </c>
      <c r="M52" s="847">
        <v>0</v>
      </c>
      <c r="N52" s="205">
        <v>0</v>
      </c>
      <c r="O52" s="848"/>
    </row>
    <row r="53" spans="1:14" s="406" customFormat="1" ht="12.75" customHeight="1">
      <c r="A53" s="1050"/>
      <c r="B53" s="849" t="s">
        <v>70</v>
      </c>
      <c r="C53" s="217">
        <v>11500</v>
      </c>
      <c r="D53" s="217">
        <v>11500</v>
      </c>
      <c r="E53" s="845">
        <v>25</v>
      </c>
      <c r="F53" s="217">
        <v>2875</v>
      </c>
      <c r="G53" s="217">
        <v>1221</v>
      </c>
      <c r="H53" s="846">
        <v>95</v>
      </c>
      <c r="I53" s="847">
        <v>625</v>
      </c>
      <c r="J53" s="847">
        <f>G53-H53-I53</f>
        <v>501</v>
      </c>
      <c r="K53" s="847">
        <v>0</v>
      </c>
      <c r="L53" s="205">
        <v>720</v>
      </c>
      <c r="M53" s="847">
        <v>0</v>
      </c>
      <c r="N53" s="205">
        <v>0</v>
      </c>
    </row>
    <row r="54" spans="1:15" s="406" customFormat="1" ht="12.75" customHeight="1">
      <c r="A54" s="550">
        <v>231174</v>
      </c>
      <c r="B54" s="851" t="s">
        <v>511</v>
      </c>
      <c r="C54" s="217">
        <v>155683</v>
      </c>
      <c r="D54" s="217">
        <v>155683</v>
      </c>
      <c r="E54" s="845">
        <v>0</v>
      </c>
      <c r="F54" s="217">
        <v>0</v>
      </c>
      <c r="G54" s="217">
        <v>0</v>
      </c>
      <c r="H54" s="846">
        <v>0</v>
      </c>
      <c r="I54" s="847">
        <v>0</v>
      </c>
      <c r="J54" s="847">
        <f t="shared" si="0"/>
        <v>0</v>
      </c>
      <c r="K54" s="847">
        <v>0</v>
      </c>
      <c r="L54" s="205">
        <v>13159</v>
      </c>
      <c r="M54" s="847">
        <v>23353</v>
      </c>
      <c r="N54" s="205">
        <v>7784</v>
      </c>
      <c r="O54" s="848"/>
    </row>
    <row r="55" spans="1:15" s="406" customFormat="1" ht="12.75" customHeight="1">
      <c r="A55" s="550">
        <v>231175</v>
      </c>
      <c r="B55" s="851" t="s">
        <v>512</v>
      </c>
      <c r="C55" s="217">
        <v>10695</v>
      </c>
      <c r="D55" s="217">
        <v>10695</v>
      </c>
      <c r="E55" s="845">
        <v>10</v>
      </c>
      <c r="F55" s="217">
        <v>1070</v>
      </c>
      <c r="G55" s="217">
        <v>4070</v>
      </c>
      <c r="H55" s="846">
        <v>0</v>
      </c>
      <c r="I55" s="847">
        <v>1328</v>
      </c>
      <c r="J55" s="847">
        <v>2742</v>
      </c>
      <c r="K55" s="847">
        <v>0</v>
      </c>
      <c r="L55" s="205">
        <v>1294</v>
      </c>
      <c r="M55" s="847">
        <v>0</v>
      </c>
      <c r="N55" s="205">
        <v>0</v>
      </c>
      <c r="O55" s="848"/>
    </row>
    <row r="56" spans="1:15" s="406" customFormat="1" ht="12.75" customHeight="1">
      <c r="A56" s="550">
        <v>231176</v>
      </c>
      <c r="B56" s="851" t="s">
        <v>513</v>
      </c>
      <c r="C56" s="217">
        <v>25900</v>
      </c>
      <c r="D56" s="217">
        <v>25900</v>
      </c>
      <c r="E56" s="845">
        <v>0</v>
      </c>
      <c r="F56" s="217">
        <v>0</v>
      </c>
      <c r="G56" s="217">
        <v>73000</v>
      </c>
      <c r="H56" s="846">
        <v>1500</v>
      </c>
      <c r="I56" s="847">
        <v>0</v>
      </c>
      <c r="J56" s="847">
        <f t="shared" si="0"/>
        <v>71500</v>
      </c>
      <c r="K56" s="847">
        <v>1082</v>
      </c>
      <c r="L56" s="205">
        <v>0</v>
      </c>
      <c r="M56" s="847">
        <v>0</v>
      </c>
      <c r="N56" s="205">
        <v>0</v>
      </c>
      <c r="O56" s="848"/>
    </row>
    <row r="57" spans="1:15" s="406" customFormat="1" ht="12.75" customHeight="1">
      <c r="A57" s="550">
        <v>231194</v>
      </c>
      <c r="B57" s="851" t="s">
        <v>220</v>
      </c>
      <c r="C57" s="217">
        <v>2210</v>
      </c>
      <c r="D57" s="217">
        <v>2210</v>
      </c>
      <c r="E57" s="845">
        <v>10</v>
      </c>
      <c r="F57" s="217">
        <f>D57/100*10</f>
        <v>221</v>
      </c>
      <c r="G57" s="217">
        <v>2210</v>
      </c>
      <c r="H57" s="846">
        <v>221</v>
      </c>
      <c r="I57" s="847">
        <v>1989</v>
      </c>
      <c r="J57" s="847">
        <f t="shared" si="0"/>
        <v>0</v>
      </c>
      <c r="K57" s="847">
        <v>20</v>
      </c>
      <c r="L57" s="205">
        <v>593</v>
      </c>
      <c r="M57" s="847">
        <v>0</v>
      </c>
      <c r="N57" s="205">
        <v>0</v>
      </c>
      <c r="O57" s="848"/>
    </row>
    <row r="58" spans="1:15" s="406" customFormat="1" ht="12.75" customHeight="1">
      <c r="A58" s="550">
        <v>231195</v>
      </c>
      <c r="B58" s="851" t="s">
        <v>221</v>
      </c>
      <c r="C58" s="217">
        <v>30000</v>
      </c>
      <c r="D58" s="217">
        <v>30000</v>
      </c>
      <c r="E58" s="845">
        <v>15</v>
      </c>
      <c r="F58" s="217">
        <v>4500</v>
      </c>
      <c r="G58" s="217">
        <v>30000</v>
      </c>
      <c r="H58" s="846">
        <v>31</v>
      </c>
      <c r="I58" s="847">
        <v>501</v>
      </c>
      <c r="J58" s="847">
        <f t="shared" si="0"/>
        <v>29468</v>
      </c>
      <c r="K58" s="847">
        <v>31</v>
      </c>
      <c r="L58" s="205">
        <v>501</v>
      </c>
      <c r="M58" s="847">
        <v>0</v>
      </c>
      <c r="N58" s="205">
        <v>0</v>
      </c>
      <c r="O58" s="848"/>
    </row>
    <row r="59" spans="1:15" s="406" customFormat="1" ht="12.75" customHeight="1">
      <c r="A59" s="550">
        <v>231210</v>
      </c>
      <c r="B59" s="851" t="s">
        <v>116</v>
      </c>
      <c r="C59" s="217">
        <v>25000</v>
      </c>
      <c r="D59" s="217">
        <v>25000</v>
      </c>
      <c r="E59" s="845">
        <v>15</v>
      </c>
      <c r="F59" s="217">
        <v>3750</v>
      </c>
      <c r="G59" s="217">
        <v>25000</v>
      </c>
      <c r="H59" s="846">
        <v>0</v>
      </c>
      <c r="I59" s="847">
        <v>347</v>
      </c>
      <c r="J59" s="847">
        <f t="shared" si="0"/>
        <v>24653</v>
      </c>
      <c r="K59" s="847">
        <v>0</v>
      </c>
      <c r="L59" s="205">
        <v>347</v>
      </c>
      <c r="M59" s="847">
        <v>0</v>
      </c>
      <c r="N59" s="205">
        <v>0</v>
      </c>
      <c r="O59" s="848"/>
    </row>
    <row r="60" spans="1:15" s="406" customFormat="1" ht="12.75" customHeight="1">
      <c r="A60" s="550">
        <v>231213</v>
      </c>
      <c r="B60" s="851" t="s">
        <v>222</v>
      </c>
      <c r="C60" s="217">
        <v>205000</v>
      </c>
      <c r="D60" s="217">
        <v>205000</v>
      </c>
      <c r="E60" s="845">
        <v>15</v>
      </c>
      <c r="F60" s="217">
        <v>30750</v>
      </c>
      <c r="G60" s="217">
        <v>205000</v>
      </c>
      <c r="H60" s="846">
        <v>0</v>
      </c>
      <c r="I60" s="847">
        <v>250</v>
      </c>
      <c r="J60" s="847">
        <f t="shared" si="0"/>
        <v>204750</v>
      </c>
      <c r="K60" s="847">
        <v>0</v>
      </c>
      <c r="L60" s="205">
        <v>250</v>
      </c>
      <c r="M60" s="847">
        <v>0</v>
      </c>
      <c r="N60" s="205">
        <v>0</v>
      </c>
      <c r="O60" s="848"/>
    </row>
    <row r="61" spans="1:15" s="406" customFormat="1" ht="12.75" customHeight="1">
      <c r="A61" s="550">
        <v>231214</v>
      </c>
      <c r="B61" s="851" t="s">
        <v>514</v>
      </c>
      <c r="C61" s="217">
        <v>30000</v>
      </c>
      <c r="D61" s="217">
        <v>30000</v>
      </c>
      <c r="E61" s="845">
        <v>15</v>
      </c>
      <c r="F61" s="217">
        <v>4500</v>
      </c>
      <c r="G61" s="217">
        <v>31000</v>
      </c>
      <c r="H61" s="846">
        <v>0</v>
      </c>
      <c r="I61" s="847">
        <v>228</v>
      </c>
      <c r="J61" s="847">
        <f t="shared" si="0"/>
        <v>30772</v>
      </c>
      <c r="K61" s="847">
        <v>0</v>
      </c>
      <c r="L61" s="205">
        <v>228</v>
      </c>
      <c r="M61" s="847">
        <v>0</v>
      </c>
      <c r="N61" s="205">
        <v>0</v>
      </c>
      <c r="O61" s="848"/>
    </row>
    <row r="62" spans="1:15" s="406" customFormat="1" ht="12.75" customHeight="1">
      <c r="A62" s="550">
        <v>231215</v>
      </c>
      <c r="B62" s="851" t="s">
        <v>223</v>
      </c>
      <c r="C62" s="217">
        <v>200000</v>
      </c>
      <c r="D62" s="217">
        <v>200000</v>
      </c>
      <c r="E62" s="845">
        <v>15</v>
      </c>
      <c r="F62" s="217">
        <v>30000</v>
      </c>
      <c r="G62" s="217">
        <v>200000</v>
      </c>
      <c r="H62" s="846">
        <v>0</v>
      </c>
      <c r="I62" s="847">
        <v>1</v>
      </c>
      <c r="J62" s="847">
        <f t="shared" si="0"/>
        <v>199999</v>
      </c>
      <c r="K62" s="847">
        <v>0</v>
      </c>
      <c r="L62" s="205">
        <v>1</v>
      </c>
      <c r="M62" s="847">
        <v>0</v>
      </c>
      <c r="N62" s="205">
        <v>0</v>
      </c>
      <c r="O62" s="848"/>
    </row>
    <row r="63" spans="1:15" s="406" customFormat="1" ht="12.75" customHeight="1">
      <c r="A63" s="550">
        <v>231216</v>
      </c>
      <c r="B63" s="851" t="s">
        <v>233</v>
      </c>
      <c r="C63" s="217">
        <v>30000</v>
      </c>
      <c r="D63" s="217">
        <v>30000</v>
      </c>
      <c r="E63" s="845">
        <v>15</v>
      </c>
      <c r="F63" s="217">
        <v>4500</v>
      </c>
      <c r="G63" s="217">
        <v>30000</v>
      </c>
      <c r="H63" s="846">
        <v>0</v>
      </c>
      <c r="I63" s="847">
        <v>245</v>
      </c>
      <c r="J63" s="847">
        <f t="shared" si="0"/>
        <v>29755</v>
      </c>
      <c r="K63" s="847">
        <v>0</v>
      </c>
      <c r="L63" s="205">
        <v>245</v>
      </c>
      <c r="M63" s="847">
        <v>0</v>
      </c>
      <c r="N63" s="205">
        <v>0</v>
      </c>
      <c r="O63" s="848"/>
    </row>
    <row r="64" spans="1:15" s="406" customFormat="1" ht="12.75" customHeight="1">
      <c r="A64" s="550">
        <v>231217</v>
      </c>
      <c r="B64" s="851" t="s">
        <v>224</v>
      </c>
      <c r="C64" s="217">
        <v>30000</v>
      </c>
      <c r="D64" s="217">
        <v>30000</v>
      </c>
      <c r="E64" s="845">
        <v>15</v>
      </c>
      <c r="F64" s="217">
        <v>4500</v>
      </c>
      <c r="G64" s="217">
        <v>30000</v>
      </c>
      <c r="H64" s="846">
        <v>0</v>
      </c>
      <c r="I64" s="847">
        <v>249</v>
      </c>
      <c r="J64" s="847">
        <f t="shared" si="0"/>
        <v>29751</v>
      </c>
      <c r="K64" s="847">
        <v>0</v>
      </c>
      <c r="L64" s="205">
        <v>249</v>
      </c>
      <c r="M64" s="847">
        <v>0</v>
      </c>
      <c r="N64" s="205">
        <v>0</v>
      </c>
      <c r="O64" s="848"/>
    </row>
    <row r="65" spans="1:15" s="406" customFormat="1" ht="12.75" customHeight="1">
      <c r="A65" s="550">
        <v>231218</v>
      </c>
      <c r="B65" s="851" t="s">
        <v>225</v>
      </c>
      <c r="C65" s="217">
        <v>30000</v>
      </c>
      <c r="D65" s="217">
        <v>30000</v>
      </c>
      <c r="E65" s="845">
        <v>15</v>
      </c>
      <c r="F65" s="217">
        <v>4500</v>
      </c>
      <c r="G65" s="217">
        <v>30000</v>
      </c>
      <c r="H65" s="846">
        <v>0</v>
      </c>
      <c r="I65" s="847">
        <v>277</v>
      </c>
      <c r="J65" s="847">
        <f t="shared" si="0"/>
        <v>29723</v>
      </c>
      <c r="K65" s="847">
        <v>0</v>
      </c>
      <c r="L65" s="205">
        <v>277</v>
      </c>
      <c r="M65" s="847">
        <v>0</v>
      </c>
      <c r="N65" s="205">
        <v>0</v>
      </c>
      <c r="O65" s="848"/>
    </row>
    <row r="66" spans="1:15" s="406" customFormat="1" ht="12.75" customHeight="1">
      <c r="A66" s="550">
        <v>231219</v>
      </c>
      <c r="B66" s="851" t="s">
        <v>234</v>
      </c>
      <c r="C66" s="217">
        <v>30000</v>
      </c>
      <c r="D66" s="217">
        <v>30000</v>
      </c>
      <c r="E66" s="845">
        <v>15</v>
      </c>
      <c r="F66" s="217">
        <v>4500</v>
      </c>
      <c r="G66" s="217">
        <v>30000</v>
      </c>
      <c r="H66" s="846">
        <v>0</v>
      </c>
      <c r="I66" s="847">
        <v>234</v>
      </c>
      <c r="J66" s="847">
        <f t="shared" si="0"/>
        <v>29766</v>
      </c>
      <c r="K66" s="847">
        <v>0</v>
      </c>
      <c r="L66" s="205">
        <v>234</v>
      </c>
      <c r="M66" s="847">
        <v>0</v>
      </c>
      <c r="N66" s="205">
        <v>0</v>
      </c>
      <c r="O66" s="848"/>
    </row>
    <row r="67" spans="1:15" s="406" customFormat="1" ht="12.75" customHeight="1">
      <c r="A67" s="550">
        <v>231222</v>
      </c>
      <c r="B67" s="851" t="s">
        <v>226</v>
      </c>
      <c r="C67" s="217">
        <v>2894</v>
      </c>
      <c r="D67" s="217">
        <v>2894</v>
      </c>
      <c r="E67" s="845">
        <v>15</v>
      </c>
      <c r="F67" s="217">
        <f>D67/100*15</f>
        <v>434.1</v>
      </c>
      <c r="G67" s="217">
        <v>2894</v>
      </c>
      <c r="H67" s="846">
        <v>434</v>
      </c>
      <c r="I67" s="847">
        <v>0</v>
      </c>
      <c r="J67" s="847">
        <f t="shared" si="0"/>
        <v>2460</v>
      </c>
      <c r="K67" s="847">
        <v>0</v>
      </c>
      <c r="L67" s="205">
        <v>815</v>
      </c>
      <c r="M67" s="847">
        <v>368</v>
      </c>
      <c r="N67" s="205">
        <v>221</v>
      </c>
      <c r="O67" s="848"/>
    </row>
    <row r="68" spans="1:15" s="406" customFormat="1" ht="12.75" customHeight="1">
      <c r="A68" s="550">
        <v>231223</v>
      </c>
      <c r="B68" s="851" t="s">
        <v>515</v>
      </c>
      <c r="C68" s="217">
        <v>10000</v>
      </c>
      <c r="D68" s="217">
        <v>10000</v>
      </c>
      <c r="E68" s="845">
        <v>15</v>
      </c>
      <c r="F68" s="217">
        <v>1500</v>
      </c>
      <c r="G68" s="217">
        <v>10000</v>
      </c>
      <c r="H68" s="846">
        <v>170</v>
      </c>
      <c r="I68" s="847">
        <v>2500</v>
      </c>
      <c r="J68" s="847">
        <f t="shared" si="0"/>
        <v>7330</v>
      </c>
      <c r="K68" s="847">
        <v>57</v>
      </c>
      <c r="L68" s="205">
        <v>2322</v>
      </c>
      <c r="M68" s="847">
        <v>0</v>
      </c>
      <c r="N68" s="205">
        <v>0</v>
      </c>
      <c r="O68" s="848"/>
    </row>
    <row r="69" spans="1:15" s="406" customFormat="1" ht="12.75" customHeight="1">
      <c r="A69" s="550">
        <v>231224</v>
      </c>
      <c r="B69" s="851" t="s">
        <v>227</v>
      </c>
      <c r="C69" s="217">
        <v>9600</v>
      </c>
      <c r="D69" s="217">
        <v>9600</v>
      </c>
      <c r="E69" s="845">
        <v>15</v>
      </c>
      <c r="F69" s="217">
        <v>1440</v>
      </c>
      <c r="G69" s="217">
        <v>9600</v>
      </c>
      <c r="H69" s="846">
        <v>57</v>
      </c>
      <c r="I69" s="847">
        <v>1787</v>
      </c>
      <c r="J69" s="847">
        <f>G69-H69-I69</f>
        <v>7756</v>
      </c>
      <c r="K69" s="847">
        <v>57</v>
      </c>
      <c r="L69" s="205">
        <v>1787</v>
      </c>
      <c r="M69" s="847">
        <v>0</v>
      </c>
      <c r="N69" s="205">
        <v>0</v>
      </c>
      <c r="O69" s="848"/>
    </row>
    <row r="70" spans="1:15" s="406" customFormat="1" ht="12.75" customHeight="1">
      <c r="A70" s="550">
        <v>231225</v>
      </c>
      <c r="B70" s="851" t="s">
        <v>228</v>
      </c>
      <c r="C70" s="217">
        <v>6900</v>
      </c>
      <c r="D70" s="217">
        <v>6900</v>
      </c>
      <c r="E70" s="845">
        <v>15</v>
      </c>
      <c r="F70" s="217">
        <v>1035</v>
      </c>
      <c r="G70" s="217">
        <v>6900</v>
      </c>
      <c r="H70" s="846">
        <v>57</v>
      </c>
      <c r="I70" s="847">
        <v>1400</v>
      </c>
      <c r="J70" s="847">
        <f t="shared" si="0"/>
        <v>5443</v>
      </c>
      <c r="K70" s="847">
        <v>57</v>
      </c>
      <c r="L70" s="205">
        <v>1376</v>
      </c>
      <c r="M70" s="847">
        <v>0</v>
      </c>
      <c r="N70" s="205">
        <v>0</v>
      </c>
      <c r="O70" s="848"/>
    </row>
    <row r="71" spans="1:15" s="406" customFormat="1" ht="12.75" customHeight="1">
      <c r="A71" s="550">
        <v>231226</v>
      </c>
      <c r="B71" s="851" t="s">
        <v>516</v>
      </c>
      <c r="C71" s="217">
        <v>449</v>
      </c>
      <c r="D71" s="217">
        <v>449</v>
      </c>
      <c r="E71" s="845">
        <v>0</v>
      </c>
      <c r="F71" s="217">
        <v>0</v>
      </c>
      <c r="G71" s="217">
        <v>0</v>
      </c>
      <c r="H71" s="846">
        <v>0</v>
      </c>
      <c r="I71" s="847">
        <v>0</v>
      </c>
      <c r="J71" s="847">
        <f t="shared" si="0"/>
        <v>0</v>
      </c>
      <c r="K71" s="847">
        <v>0</v>
      </c>
      <c r="L71" s="205">
        <v>92</v>
      </c>
      <c r="M71" s="847">
        <v>0</v>
      </c>
      <c r="N71" s="205">
        <v>224</v>
      </c>
      <c r="O71" s="848"/>
    </row>
    <row r="72" spans="1:15" s="406" customFormat="1" ht="12.75" customHeight="1">
      <c r="A72" s="550">
        <v>231227</v>
      </c>
      <c r="B72" s="851" t="s">
        <v>229</v>
      </c>
      <c r="C72" s="217">
        <v>1560</v>
      </c>
      <c r="D72" s="217">
        <v>1560</v>
      </c>
      <c r="E72" s="845">
        <v>15</v>
      </c>
      <c r="F72" s="217">
        <v>234</v>
      </c>
      <c r="G72" s="217">
        <v>1560</v>
      </c>
      <c r="H72" s="846">
        <v>0</v>
      </c>
      <c r="I72" s="847">
        <v>440</v>
      </c>
      <c r="J72" s="847">
        <f t="shared" si="0"/>
        <v>1120</v>
      </c>
      <c r="K72" s="847">
        <v>0</v>
      </c>
      <c r="L72" s="205">
        <v>1105</v>
      </c>
      <c r="M72" s="847">
        <v>0</v>
      </c>
      <c r="N72" s="205">
        <v>663</v>
      </c>
      <c r="O72" s="848"/>
    </row>
    <row r="73" spans="1:15" s="406" customFormat="1" ht="12.75" customHeight="1">
      <c r="A73" s="550">
        <v>231228</v>
      </c>
      <c r="B73" s="851" t="s">
        <v>517</v>
      </c>
      <c r="C73" s="217">
        <v>416</v>
      </c>
      <c r="D73" s="217">
        <v>416</v>
      </c>
      <c r="E73" s="845">
        <v>0</v>
      </c>
      <c r="F73" s="217">
        <v>0</v>
      </c>
      <c r="G73" s="217">
        <v>0</v>
      </c>
      <c r="H73" s="846">
        <v>0</v>
      </c>
      <c r="I73" s="847">
        <v>0</v>
      </c>
      <c r="J73" s="847">
        <f t="shared" si="0"/>
        <v>0</v>
      </c>
      <c r="K73" s="847">
        <v>0</v>
      </c>
      <c r="L73" s="205">
        <v>76</v>
      </c>
      <c r="M73" s="847">
        <v>0</v>
      </c>
      <c r="N73" s="205">
        <v>327</v>
      </c>
      <c r="O73" s="848"/>
    </row>
    <row r="74" spans="1:15" s="406" customFormat="1" ht="12.75" customHeight="1">
      <c r="A74" s="550">
        <v>231229</v>
      </c>
      <c r="B74" s="851" t="s">
        <v>518</v>
      </c>
      <c r="C74" s="217">
        <v>2964</v>
      </c>
      <c r="D74" s="217">
        <v>2964</v>
      </c>
      <c r="E74" s="845">
        <v>15</v>
      </c>
      <c r="F74" s="217">
        <v>445</v>
      </c>
      <c r="G74" s="217">
        <v>1505</v>
      </c>
      <c r="H74" s="846">
        <v>0</v>
      </c>
      <c r="I74" s="847">
        <v>1500</v>
      </c>
      <c r="J74" s="847">
        <f t="shared" si="0"/>
        <v>5</v>
      </c>
      <c r="K74" s="847">
        <v>0</v>
      </c>
      <c r="L74" s="205">
        <v>1113</v>
      </c>
      <c r="M74" s="847">
        <v>0</v>
      </c>
      <c r="N74" s="205">
        <v>4</v>
      </c>
      <c r="O74" s="848"/>
    </row>
    <row r="75" spans="1:15" s="406" customFormat="1" ht="12.75" customHeight="1">
      <c r="A75" s="550">
        <v>231230</v>
      </c>
      <c r="B75" s="851" t="s">
        <v>230</v>
      </c>
      <c r="C75" s="217">
        <v>2366</v>
      </c>
      <c r="D75" s="217">
        <v>2366</v>
      </c>
      <c r="E75" s="845">
        <v>15</v>
      </c>
      <c r="F75" s="217">
        <v>355</v>
      </c>
      <c r="G75" s="217">
        <v>1201</v>
      </c>
      <c r="H75" s="846">
        <v>0</v>
      </c>
      <c r="I75" s="847">
        <v>900</v>
      </c>
      <c r="J75" s="847">
        <f t="shared" si="0"/>
        <v>301</v>
      </c>
      <c r="K75" s="847">
        <v>0</v>
      </c>
      <c r="L75" s="205">
        <v>562</v>
      </c>
      <c r="M75" s="847">
        <v>0</v>
      </c>
      <c r="N75" s="205">
        <v>0</v>
      </c>
      <c r="O75" s="848"/>
    </row>
    <row r="76" spans="1:15" s="406" customFormat="1" ht="12.75" customHeight="1">
      <c r="A76" s="550">
        <v>231231</v>
      </c>
      <c r="B76" s="851" t="s">
        <v>231</v>
      </c>
      <c r="C76" s="217">
        <v>60000</v>
      </c>
      <c r="D76" s="217">
        <v>60000</v>
      </c>
      <c r="E76" s="845">
        <v>7.5</v>
      </c>
      <c r="F76" s="217">
        <v>4500</v>
      </c>
      <c r="G76" s="217">
        <v>60000</v>
      </c>
      <c r="H76" s="846">
        <v>0</v>
      </c>
      <c r="I76" s="847">
        <v>36966</v>
      </c>
      <c r="J76" s="847">
        <v>23034</v>
      </c>
      <c r="K76" s="847">
        <v>0</v>
      </c>
      <c r="L76" s="205">
        <v>36966</v>
      </c>
      <c r="M76" s="847">
        <v>0</v>
      </c>
      <c r="N76" s="205">
        <v>0</v>
      </c>
      <c r="O76" s="848"/>
    </row>
    <row r="77" spans="1:15" s="406" customFormat="1" ht="35.25" customHeight="1">
      <c r="A77" s="550">
        <v>231232</v>
      </c>
      <c r="B77" s="851" t="s">
        <v>272</v>
      </c>
      <c r="C77" s="217">
        <v>413000</v>
      </c>
      <c r="D77" s="217">
        <v>413000</v>
      </c>
      <c r="E77" s="845">
        <v>60</v>
      </c>
      <c r="F77" s="217">
        <v>247800</v>
      </c>
      <c r="G77" s="217">
        <v>413000</v>
      </c>
      <c r="H77" s="846">
        <v>0</v>
      </c>
      <c r="I77" s="847">
        <v>10437</v>
      </c>
      <c r="J77" s="847">
        <f t="shared" si="0"/>
        <v>402563</v>
      </c>
      <c r="K77" s="847">
        <v>0</v>
      </c>
      <c r="L77" s="205">
        <v>10798</v>
      </c>
      <c r="M77" s="847">
        <v>0</v>
      </c>
      <c r="N77" s="205">
        <v>0</v>
      </c>
      <c r="O77" s="848"/>
    </row>
    <row r="78" spans="1:15" s="406" customFormat="1" ht="12.75" customHeight="1">
      <c r="A78" s="550">
        <v>231233</v>
      </c>
      <c r="B78" s="851" t="s">
        <v>519</v>
      </c>
      <c r="C78" s="217">
        <v>5044</v>
      </c>
      <c r="D78" s="217">
        <v>5044</v>
      </c>
      <c r="E78" s="845">
        <v>15</v>
      </c>
      <c r="F78" s="217">
        <v>757</v>
      </c>
      <c r="G78" s="217">
        <v>2561</v>
      </c>
      <c r="H78" s="846">
        <v>0</v>
      </c>
      <c r="I78" s="847">
        <v>900</v>
      </c>
      <c r="J78" s="847">
        <f t="shared" si="0"/>
        <v>1661</v>
      </c>
      <c r="K78" s="847">
        <v>0</v>
      </c>
      <c r="L78" s="205">
        <v>489</v>
      </c>
      <c r="M78" s="847">
        <v>0</v>
      </c>
      <c r="N78" s="205">
        <v>0</v>
      </c>
      <c r="O78" s="848"/>
    </row>
    <row r="79" spans="1:15" s="406" customFormat="1" ht="12.75" customHeight="1">
      <c r="A79" s="550">
        <v>231234</v>
      </c>
      <c r="B79" s="851" t="s">
        <v>520</v>
      </c>
      <c r="C79" s="217">
        <v>520</v>
      </c>
      <c r="D79" s="217">
        <v>520</v>
      </c>
      <c r="E79" s="845">
        <v>0</v>
      </c>
      <c r="F79" s="217">
        <v>0</v>
      </c>
      <c r="G79" s="217">
        <v>0</v>
      </c>
      <c r="H79" s="846">
        <v>0</v>
      </c>
      <c r="I79" s="847">
        <v>0</v>
      </c>
      <c r="J79" s="847">
        <f t="shared" si="0"/>
        <v>0</v>
      </c>
      <c r="K79" s="847">
        <v>0</v>
      </c>
      <c r="L79" s="205">
        <v>43</v>
      </c>
      <c r="M79" s="847">
        <v>0</v>
      </c>
      <c r="N79" s="205">
        <v>247</v>
      </c>
      <c r="O79" s="848"/>
    </row>
    <row r="80" spans="1:15" s="406" customFormat="1" ht="12.75" customHeight="1">
      <c r="A80" s="550">
        <v>231235</v>
      </c>
      <c r="B80" s="851" t="s">
        <v>232</v>
      </c>
      <c r="C80" s="217">
        <v>20000</v>
      </c>
      <c r="D80" s="217">
        <v>20000</v>
      </c>
      <c r="E80" s="845">
        <v>15</v>
      </c>
      <c r="F80" s="217">
        <v>3000</v>
      </c>
      <c r="G80" s="217">
        <v>19986</v>
      </c>
      <c r="H80" s="846">
        <v>0</v>
      </c>
      <c r="I80" s="847">
        <v>100</v>
      </c>
      <c r="J80" s="847">
        <f t="shared" si="0"/>
        <v>19886</v>
      </c>
      <c r="K80" s="847">
        <v>0</v>
      </c>
      <c r="L80" s="205">
        <v>841</v>
      </c>
      <c r="M80" s="847">
        <v>0</v>
      </c>
      <c r="N80" s="205">
        <v>3315</v>
      </c>
      <c r="O80" s="848"/>
    </row>
    <row r="81" spans="1:15" s="406" customFormat="1" ht="12.75" customHeight="1">
      <c r="A81" s="550">
        <v>231236</v>
      </c>
      <c r="B81" s="851" t="s">
        <v>521</v>
      </c>
      <c r="C81" s="217">
        <v>19946</v>
      </c>
      <c r="D81" s="217">
        <v>19946</v>
      </c>
      <c r="E81" s="845">
        <v>0</v>
      </c>
      <c r="F81" s="217">
        <v>0</v>
      </c>
      <c r="G81" s="217">
        <v>25</v>
      </c>
      <c r="H81" s="846">
        <v>0</v>
      </c>
      <c r="I81" s="847">
        <v>25</v>
      </c>
      <c r="J81" s="847">
        <f t="shared" si="0"/>
        <v>0</v>
      </c>
      <c r="K81" s="847">
        <v>0</v>
      </c>
      <c r="L81" s="205">
        <v>2301</v>
      </c>
      <c r="M81" s="847">
        <v>0</v>
      </c>
      <c r="N81" s="205">
        <v>7978</v>
      </c>
      <c r="O81" s="848"/>
    </row>
    <row r="82" spans="1:15" s="406" customFormat="1" ht="12.75" customHeight="1">
      <c r="A82" s="550">
        <v>231238</v>
      </c>
      <c r="B82" s="851" t="s">
        <v>79</v>
      </c>
      <c r="C82" s="217">
        <v>7182</v>
      </c>
      <c r="D82" s="217">
        <v>7182</v>
      </c>
      <c r="E82" s="845">
        <v>15</v>
      </c>
      <c r="F82" s="217">
        <v>1077</v>
      </c>
      <c r="G82" s="217">
        <v>9866</v>
      </c>
      <c r="H82" s="846">
        <v>0</v>
      </c>
      <c r="I82" s="847">
        <v>215</v>
      </c>
      <c r="J82" s="847">
        <f t="shared" si="0"/>
        <v>9651</v>
      </c>
      <c r="K82" s="847">
        <v>0</v>
      </c>
      <c r="L82" s="205">
        <v>12</v>
      </c>
      <c r="M82" s="847">
        <v>0</v>
      </c>
      <c r="N82" s="205">
        <v>1221</v>
      </c>
      <c r="O82" s="848"/>
    </row>
    <row r="83" spans="1:15" s="406" customFormat="1" ht="12.75" customHeight="1">
      <c r="A83" s="550">
        <v>231240</v>
      </c>
      <c r="B83" s="851" t="s">
        <v>243</v>
      </c>
      <c r="C83" s="217">
        <v>1062746</v>
      </c>
      <c r="D83" s="217">
        <v>1062746</v>
      </c>
      <c r="E83" s="845">
        <v>44</v>
      </c>
      <c r="F83" s="217">
        <v>471319</v>
      </c>
      <c r="G83" s="217">
        <v>524000</v>
      </c>
      <c r="H83" s="846">
        <v>0</v>
      </c>
      <c r="I83" s="847">
        <v>4572</v>
      </c>
      <c r="J83" s="847">
        <f t="shared" si="0"/>
        <v>519428</v>
      </c>
      <c r="K83" s="847">
        <v>0</v>
      </c>
      <c r="L83" s="205">
        <v>4525</v>
      </c>
      <c r="M83" s="847">
        <v>0</v>
      </c>
      <c r="N83" s="205">
        <v>0</v>
      </c>
      <c r="O83" s="848"/>
    </row>
    <row r="84" spans="1:15" s="406" customFormat="1" ht="12.75" customHeight="1">
      <c r="A84" s="550">
        <v>231241</v>
      </c>
      <c r="B84" s="851" t="s">
        <v>245</v>
      </c>
      <c r="C84" s="1054">
        <v>430000</v>
      </c>
      <c r="D84" s="1054">
        <v>430000</v>
      </c>
      <c r="E84" s="1054">
        <v>15</v>
      </c>
      <c r="F84" s="1054">
        <v>64500</v>
      </c>
      <c r="G84" s="1054">
        <v>430000</v>
      </c>
      <c r="H84" s="847">
        <v>0</v>
      </c>
      <c r="I84" s="847">
        <v>1025</v>
      </c>
      <c r="J84" s="1060">
        <v>427178</v>
      </c>
      <c r="K84" s="847">
        <v>0</v>
      </c>
      <c r="L84" s="205">
        <v>1025</v>
      </c>
      <c r="M84" s="847">
        <v>0</v>
      </c>
      <c r="N84" s="205">
        <v>0</v>
      </c>
      <c r="O84" s="848"/>
    </row>
    <row r="85" spans="1:15" s="406" customFormat="1" ht="12.75" customHeight="1">
      <c r="A85" s="550">
        <v>231242</v>
      </c>
      <c r="B85" s="851" t="s">
        <v>246</v>
      </c>
      <c r="C85" s="1055"/>
      <c r="D85" s="1055"/>
      <c r="E85" s="1055"/>
      <c r="F85" s="1055"/>
      <c r="G85" s="1055"/>
      <c r="H85" s="847">
        <v>0</v>
      </c>
      <c r="I85" s="847">
        <v>22</v>
      </c>
      <c r="J85" s="1061"/>
      <c r="K85" s="847">
        <v>0</v>
      </c>
      <c r="L85" s="205">
        <v>17</v>
      </c>
      <c r="M85" s="847">
        <v>0</v>
      </c>
      <c r="N85" s="205">
        <v>0</v>
      </c>
      <c r="O85" s="848"/>
    </row>
    <row r="86" spans="1:15" s="406" customFormat="1" ht="12.75" customHeight="1">
      <c r="A86" s="550">
        <v>231243</v>
      </c>
      <c r="B86" s="851" t="s">
        <v>247</v>
      </c>
      <c r="C86" s="1055"/>
      <c r="D86" s="1055"/>
      <c r="E86" s="1055"/>
      <c r="F86" s="1055"/>
      <c r="G86" s="1055"/>
      <c r="H86" s="847">
        <v>0</v>
      </c>
      <c r="I86" s="847">
        <v>1750</v>
      </c>
      <c r="J86" s="1061"/>
      <c r="K86" s="847">
        <v>0</v>
      </c>
      <c r="L86" s="205">
        <v>1750</v>
      </c>
      <c r="M86" s="847">
        <v>0</v>
      </c>
      <c r="N86" s="205">
        <v>0</v>
      </c>
      <c r="O86" s="848"/>
    </row>
    <row r="87" spans="1:15" s="406" customFormat="1" ht="12.75" customHeight="1">
      <c r="A87" s="550">
        <v>231244</v>
      </c>
      <c r="B87" s="851" t="s">
        <v>248</v>
      </c>
      <c r="C87" s="1055"/>
      <c r="D87" s="1055"/>
      <c r="E87" s="1055"/>
      <c r="F87" s="1055"/>
      <c r="G87" s="1055"/>
      <c r="H87" s="847">
        <v>0</v>
      </c>
      <c r="I87" s="847">
        <v>25</v>
      </c>
      <c r="J87" s="1061"/>
      <c r="K87" s="847">
        <v>0</v>
      </c>
      <c r="L87" s="205">
        <v>25</v>
      </c>
      <c r="M87" s="847">
        <v>0</v>
      </c>
      <c r="N87" s="205">
        <v>0</v>
      </c>
      <c r="O87" s="848"/>
    </row>
    <row r="88" spans="1:15" s="406" customFormat="1" ht="12.75" customHeight="1">
      <c r="A88" s="550">
        <v>231245</v>
      </c>
      <c r="B88" s="851" t="s">
        <v>244</v>
      </c>
      <c r="C88" s="217">
        <v>7000</v>
      </c>
      <c r="D88" s="217">
        <v>7000</v>
      </c>
      <c r="E88" s="845">
        <v>0</v>
      </c>
      <c r="F88" s="217">
        <v>0</v>
      </c>
      <c r="G88" s="217">
        <v>7000</v>
      </c>
      <c r="H88" s="846">
        <v>0</v>
      </c>
      <c r="I88" s="847">
        <v>6541</v>
      </c>
      <c r="J88" s="847">
        <f>G88-H88-I88</f>
        <v>459</v>
      </c>
      <c r="K88" s="847">
        <v>0</v>
      </c>
      <c r="L88" s="205">
        <v>6541</v>
      </c>
      <c r="M88" s="847">
        <v>0</v>
      </c>
      <c r="N88" s="205">
        <v>0</v>
      </c>
      <c r="O88" s="848"/>
    </row>
    <row r="89" spans="1:15" s="406" customFormat="1" ht="25.5" customHeight="1">
      <c r="A89" s="550">
        <v>231250</v>
      </c>
      <c r="B89" s="851" t="s">
        <v>242</v>
      </c>
      <c r="C89" s="217">
        <v>5300</v>
      </c>
      <c r="D89" s="217">
        <v>5300</v>
      </c>
      <c r="E89" s="845">
        <v>10</v>
      </c>
      <c r="F89" s="217">
        <v>530</v>
      </c>
      <c r="G89" s="217">
        <v>5300</v>
      </c>
      <c r="H89" s="846">
        <v>0</v>
      </c>
      <c r="I89" s="847">
        <v>1500</v>
      </c>
      <c r="J89" s="847">
        <f>G89-H89-I89</f>
        <v>3800</v>
      </c>
      <c r="K89" s="847">
        <v>0</v>
      </c>
      <c r="L89" s="205">
        <v>198</v>
      </c>
      <c r="M89" s="847">
        <v>0</v>
      </c>
      <c r="N89" s="205">
        <v>0</v>
      </c>
      <c r="O89" s="848"/>
    </row>
    <row r="90" spans="1:15" s="406" customFormat="1" ht="12.75" customHeight="1">
      <c r="A90" s="550">
        <v>231251</v>
      </c>
      <c r="B90" s="851" t="s">
        <v>117</v>
      </c>
      <c r="C90" s="217">
        <v>5531</v>
      </c>
      <c r="D90" s="217">
        <v>5531</v>
      </c>
      <c r="E90" s="845">
        <v>0</v>
      </c>
      <c r="F90" s="217">
        <v>0</v>
      </c>
      <c r="G90" s="217">
        <v>0</v>
      </c>
      <c r="H90" s="846">
        <v>0</v>
      </c>
      <c r="I90" s="847">
        <v>0</v>
      </c>
      <c r="J90" s="847">
        <v>0</v>
      </c>
      <c r="K90" s="847">
        <v>0</v>
      </c>
      <c r="L90" s="205">
        <v>72</v>
      </c>
      <c r="M90" s="847">
        <v>0</v>
      </c>
      <c r="N90" s="205">
        <v>3030</v>
      </c>
      <c r="O90" s="848"/>
    </row>
    <row r="91" spans="1:15" s="406" customFormat="1" ht="12.75" customHeight="1">
      <c r="A91" s="550">
        <v>231252</v>
      </c>
      <c r="B91" s="851" t="s">
        <v>80</v>
      </c>
      <c r="C91" s="217">
        <v>6638</v>
      </c>
      <c r="D91" s="217">
        <v>6638</v>
      </c>
      <c r="E91" s="845">
        <v>8</v>
      </c>
      <c r="F91" s="217">
        <v>564</v>
      </c>
      <c r="G91" s="217">
        <v>5635</v>
      </c>
      <c r="H91" s="846">
        <v>0</v>
      </c>
      <c r="I91" s="847">
        <v>3</v>
      </c>
      <c r="J91" s="847">
        <v>5632</v>
      </c>
      <c r="K91" s="847">
        <v>0</v>
      </c>
      <c r="L91" s="205">
        <v>3</v>
      </c>
      <c r="M91" s="847">
        <v>0</v>
      </c>
      <c r="N91" s="205">
        <v>0</v>
      </c>
      <c r="O91" s="848"/>
    </row>
    <row r="92" spans="1:15" s="406" customFormat="1" ht="12.75" customHeight="1">
      <c r="A92" s="550">
        <v>231253</v>
      </c>
      <c r="B92" s="851" t="s">
        <v>81</v>
      </c>
      <c r="C92" s="217">
        <v>2118</v>
      </c>
      <c r="D92" s="217">
        <v>2118</v>
      </c>
      <c r="E92" s="845">
        <v>0</v>
      </c>
      <c r="F92" s="217">
        <v>0</v>
      </c>
      <c r="G92" s="217">
        <v>5846</v>
      </c>
      <c r="H92" s="846">
        <v>0</v>
      </c>
      <c r="I92" s="847">
        <v>1</v>
      </c>
      <c r="J92" s="847">
        <v>5845</v>
      </c>
      <c r="K92" s="847">
        <v>0</v>
      </c>
      <c r="L92" s="205">
        <v>1</v>
      </c>
      <c r="M92" s="847">
        <v>0</v>
      </c>
      <c r="N92" s="205">
        <v>0</v>
      </c>
      <c r="O92" s="848"/>
    </row>
    <row r="93" spans="1:15" s="406" customFormat="1" ht="12.75" customHeight="1">
      <c r="A93" s="550">
        <v>231254</v>
      </c>
      <c r="B93" s="851" t="s">
        <v>82</v>
      </c>
      <c r="C93" s="217">
        <v>8500</v>
      </c>
      <c r="D93" s="217">
        <v>8500</v>
      </c>
      <c r="E93" s="845">
        <v>10</v>
      </c>
      <c r="F93" s="217">
        <v>850</v>
      </c>
      <c r="G93" s="217">
        <v>8500</v>
      </c>
      <c r="H93" s="846">
        <v>0</v>
      </c>
      <c r="I93" s="847">
        <v>204</v>
      </c>
      <c r="J93" s="847">
        <v>8296</v>
      </c>
      <c r="K93" s="847">
        <v>0</v>
      </c>
      <c r="L93" s="205">
        <v>204</v>
      </c>
      <c r="M93" s="847">
        <v>0</v>
      </c>
      <c r="N93" s="205">
        <v>0</v>
      </c>
      <c r="O93" s="848"/>
    </row>
    <row r="94" spans="1:15" s="406" customFormat="1" ht="12.75" customHeight="1">
      <c r="A94" s="550">
        <v>231255</v>
      </c>
      <c r="B94" s="851" t="s">
        <v>83</v>
      </c>
      <c r="C94" s="217">
        <v>17100</v>
      </c>
      <c r="D94" s="217">
        <v>17100</v>
      </c>
      <c r="E94" s="845">
        <v>10</v>
      </c>
      <c r="F94" s="217">
        <v>171</v>
      </c>
      <c r="G94" s="217">
        <v>17100</v>
      </c>
      <c r="H94" s="846">
        <v>0</v>
      </c>
      <c r="I94" s="847">
        <v>1</v>
      </c>
      <c r="J94" s="847">
        <v>17099</v>
      </c>
      <c r="K94" s="847">
        <v>0</v>
      </c>
      <c r="L94" s="205">
        <v>1</v>
      </c>
      <c r="M94" s="847">
        <v>0</v>
      </c>
      <c r="N94" s="205">
        <v>0</v>
      </c>
      <c r="O94" s="848"/>
    </row>
    <row r="95" spans="1:15" s="127" customFormat="1" ht="23.25" customHeight="1">
      <c r="A95" s="1062" t="s">
        <v>1218</v>
      </c>
      <c r="B95" s="1063"/>
      <c r="C95" s="6">
        <f>SUM(C5:C94)</f>
        <v>8812201</v>
      </c>
      <c r="D95" s="6">
        <f>SUM(D5:D94)</f>
        <v>8534567</v>
      </c>
      <c r="E95" s="554" t="s">
        <v>777</v>
      </c>
      <c r="F95" s="6">
        <f>SUM(F5:F94)</f>
        <v>2467897.1</v>
      </c>
      <c r="G95" s="6">
        <f>SUM(G5:G94)</f>
        <v>6723982</v>
      </c>
      <c r="H95" s="6">
        <f aca="true" t="shared" si="1" ref="H95:N95">SUM(H5:H94)</f>
        <v>707994</v>
      </c>
      <c r="I95" s="6">
        <f t="shared" si="1"/>
        <v>820968</v>
      </c>
      <c r="J95" s="6">
        <f t="shared" si="1"/>
        <v>4593743</v>
      </c>
      <c r="K95" s="6">
        <f t="shared" si="1"/>
        <v>820558</v>
      </c>
      <c r="L95" s="6">
        <f t="shared" si="1"/>
        <v>1090948</v>
      </c>
      <c r="M95" s="6">
        <f t="shared" si="1"/>
        <v>374632</v>
      </c>
      <c r="N95" s="6">
        <f t="shared" si="1"/>
        <v>522401</v>
      </c>
      <c r="O95" s="391"/>
    </row>
    <row r="96" spans="1:15" s="127" customFormat="1" ht="12.75" customHeight="1">
      <c r="A96" s="1064"/>
      <c r="B96" s="1065"/>
      <c r="C96" s="552"/>
      <c r="D96" s="552"/>
      <c r="E96" s="553"/>
      <c r="F96" s="552"/>
      <c r="G96" s="552"/>
      <c r="H96" s="20"/>
      <c r="I96" s="20"/>
      <c r="J96" s="20"/>
      <c r="K96" s="20"/>
      <c r="L96" s="15"/>
      <c r="M96" s="20"/>
      <c r="N96" s="15"/>
      <c r="O96" s="391"/>
    </row>
    <row r="97" spans="2:14" ht="12.75">
      <c r="B97" s="1066" t="s">
        <v>311</v>
      </c>
      <c r="C97" s="1066"/>
      <c r="D97" s="1066"/>
      <c r="E97" s="1066"/>
      <c r="F97" s="1066"/>
      <c r="G97" s="1066"/>
      <c r="H97" s="1066"/>
      <c r="I97" s="1066"/>
      <c r="J97" s="1066"/>
      <c r="K97" s="1066"/>
      <c r="L97" s="1066"/>
      <c r="M97" s="1066"/>
      <c r="N97" s="1066"/>
    </row>
    <row r="98" ht="12.75" customHeight="1">
      <c r="B98" s="562" t="s">
        <v>310</v>
      </c>
    </row>
    <row r="99" spans="1:15" s="127" customFormat="1" ht="24" customHeight="1">
      <c r="A99" s="551"/>
      <c r="B99" s="454"/>
      <c r="C99" s="552"/>
      <c r="D99" s="552"/>
      <c r="E99" s="553"/>
      <c r="F99" s="552"/>
      <c r="G99" s="552"/>
      <c r="H99" s="20"/>
      <c r="I99" s="20"/>
      <c r="J99" s="20"/>
      <c r="K99" s="20"/>
      <c r="L99" s="15"/>
      <c r="M99" s="20"/>
      <c r="N99" s="15"/>
      <c r="O99" s="391"/>
    </row>
    <row r="100" spans="1:15" s="127" customFormat="1" ht="24" customHeight="1">
      <c r="A100" s="1067" t="s">
        <v>523</v>
      </c>
      <c r="B100" s="1068"/>
      <c r="C100" s="552"/>
      <c r="D100" s="552"/>
      <c r="E100" s="553"/>
      <c r="F100" s="552"/>
      <c r="G100" s="552"/>
      <c r="H100" s="20"/>
      <c r="I100" s="20"/>
      <c r="J100" s="20"/>
      <c r="K100" s="20"/>
      <c r="L100" s="15"/>
      <c r="M100" s="20"/>
      <c r="N100" s="15"/>
      <c r="O100" s="391"/>
    </row>
    <row r="101" spans="1:15" s="127" customFormat="1" ht="12.75" customHeight="1">
      <c r="A101" s="856"/>
      <c r="B101" s="857"/>
      <c r="C101" s="552"/>
      <c r="D101" s="552"/>
      <c r="E101" s="553"/>
      <c r="F101" s="552"/>
      <c r="G101" s="552"/>
      <c r="H101" s="20"/>
      <c r="I101" s="20"/>
      <c r="J101" s="20"/>
      <c r="K101" s="20"/>
      <c r="L101" s="15"/>
      <c r="M101" s="20"/>
      <c r="N101" s="15"/>
      <c r="O101" s="391"/>
    </row>
    <row r="102" spans="1:14" s="406" customFormat="1" ht="12.75" customHeight="1">
      <c r="A102" s="109" t="s">
        <v>524</v>
      </c>
      <c r="B102" s="113" t="s">
        <v>525</v>
      </c>
      <c r="C102" s="217">
        <v>70029</v>
      </c>
      <c r="D102" s="217">
        <v>70029</v>
      </c>
      <c r="E102" s="852">
        <v>0</v>
      </c>
      <c r="F102" s="217">
        <v>0</v>
      </c>
      <c r="G102" s="217">
        <v>60629</v>
      </c>
      <c r="H102" s="846">
        <v>34200</v>
      </c>
      <c r="I102" s="847">
        <v>0</v>
      </c>
      <c r="J102" s="847">
        <v>0</v>
      </c>
      <c r="K102" s="847">
        <v>43986</v>
      </c>
      <c r="L102" s="205">
        <v>0</v>
      </c>
      <c r="M102" s="847">
        <v>43985</v>
      </c>
      <c r="N102" s="205">
        <v>0</v>
      </c>
    </row>
    <row r="103" spans="1:16" s="406" customFormat="1" ht="12.75" customHeight="1">
      <c r="A103" s="109" t="s">
        <v>526</v>
      </c>
      <c r="B103" s="849" t="s">
        <v>527</v>
      </c>
      <c r="C103" s="217">
        <v>1308</v>
      </c>
      <c r="D103" s="217">
        <v>1308</v>
      </c>
      <c r="E103" s="852">
        <f aca="true" t="shared" si="2" ref="E103:E138">F103/D103*100</f>
        <v>0</v>
      </c>
      <c r="F103" s="217">
        <v>0</v>
      </c>
      <c r="G103" s="1074">
        <v>1939</v>
      </c>
      <c r="H103" s="1076">
        <v>1939</v>
      </c>
      <c r="I103" s="1076">
        <v>0</v>
      </c>
      <c r="J103" s="1076">
        <v>0</v>
      </c>
      <c r="K103" s="847">
        <v>1428</v>
      </c>
      <c r="L103" s="205">
        <v>0</v>
      </c>
      <c r="M103" s="1069">
        <v>1871</v>
      </c>
      <c r="N103" s="1051">
        <v>0</v>
      </c>
      <c r="O103" s="848"/>
      <c r="P103" s="848"/>
    </row>
    <row r="104" spans="1:16" s="406" customFormat="1" ht="12.75" customHeight="1">
      <c r="A104" s="109" t="s">
        <v>526</v>
      </c>
      <c r="B104" s="849" t="s">
        <v>528</v>
      </c>
      <c r="C104" s="217">
        <v>475</v>
      </c>
      <c r="D104" s="217">
        <v>361</v>
      </c>
      <c r="E104" s="852">
        <f t="shared" si="2"/>
        <v>0</v>
      </c>
      <c r="F104" s="217">
        <v>0</v>
      </c>
      <c r="G104" s="1075"/>
      <c r="H104" s="1077"/>
      <c r="I104" s="1077"/>
      <c r="J104" s="1077"/>
      <c r="K104" s="847">
        <v>361</v>
      </c>
      <c r="L104" s="205">
        <v>0</v>
      </c>
      <c r="M104" s="1070"/>
      <c r="N104" s="1071"/>
      <c r="O104" s="848"/>
      <c r="P104" s="848"/>
    </row>
    <row r="105" spans="1:16" s="406" customFormat="1" ht="25.5" customHeight="1">
      <c r="A105" s="109" t="s">
        <v>529</v>
      </c>
      <c r="B105" s="849" t="s">
        <v>530</v>
      </c>
      <c r="C105" s="217">
        <v>28230</v>
      </c>
      <c r="D105" s="205">
        <v>22454</v>
      </c>
      <c r="E105" s="852">
        <f t="shared" si="2"/>
        <v>11.841988064487396</v>
      </c>
      <c r="F105" s="205">
        <v>2659</v>
      </c>
      <c r="G105" s="205">
        <v>21000</v>
      </c>
      <c r="H105" s="846">
        <v>14000</v>
      </c>
      <c r="I105" s="847">
        <v>0</v>
      </c>
      <c r="J105" s="846">
        <v>0</v>
      </c>
      <c r="K105" s="847">
        <v>22454</v>
      </c>
      <c r="L105" s="205">
        <v>0</v>
      </c>
      <c r="M105" s="847">
        <v>19795</v>
      </c>
      <c r="N105" s="205">
        <v>0</v>
      </c>
      <c r="O105" s="848"/>
      <c r="P105" s="848"/>
    </row>
    <row r="106" spans="1:15" s="406" customFormat="1" ht="25.5" customHeight="1">
      <c r="A106" s="109" t="s">
        <v>531</v>
      </c>
      <c r="B106" s="113" t="s">
        <v>532</v>
      </c>
      <c r="C106" s="217">
        <v>121654</v>
      </c>
      <c r="D106" s="217">
        <v>57425</v>
      </c>
      <c r="E106" s="852">
        <f t="shared" si="2"/>
        <v>27.08402263822377</v>
      </c>
      <c r="F106" s="205">
        <f>K106+L106-M106-N106</f>
        <v>15553</v>
      </c>
      <c r="G106" s="217">
        <v>20680</v>
      </c>
      <c r="H106" s="846">
        <v>18541</v>
      </c>
      <c r="I106" s="847">
        <v>0</v>
      </c>
      <c r="J106" s="847">
        <v>0</v>
      </c>
      <c r="K106" s="847">
        <v>57425</v>
      </c>
      <c r="L106" s="205">
        <v>0</v>
      </c>
      <c r="M106" s="847">
        <v>41872</v>
      </c>
      <c r="N106" s="205">
        <v>0</v>
      </c>
      <c r="O106" s="848"/>
    </row>
    <row r="107" spans="1:15" s="406" customFormat="1" ht="25.5" customHeight="1">
      <c r="A107" s="109" t="s">
        <v>533</v>
      </c>
      <c r="B107" s="113" t="s">
        <v>579</v>
      </c>
      <c r="C107" s="217">
        <v>54264</v>
      </c>
      <c r="D107" s="853">
        <v>19308</v>
      </c>
      <c r="E107" s="852">
        <f t="shared" si="2"/>
        <v>23.389268696913195</v>
      </c>
      <c r="F107" s="205">
        <f>K107+L107-M107-N107</f>
        <v>4516</v>
      </c>
      <c r="G107" s="217">
        <v>8103</v>
      </c>
      <c r="H107" s="846">
        <v>6400</v>
      </c>
      <c r="I107" s="847">
        <v>0</v>
      </c>
      <c r="J107" s="847">
        <v>0</v>
      </c>
      <c r="K107" s="847">
        <v>19308</v>
      </c>
      <c r="L107" s="205">
        <v>0</v>
      </c>
      <c r="M107" s="847">
        <v>14792</v>
      </c>
      <c r="N107" s="205">
        <v>0</v>
      </c>
      <c r="O107" s="848"/>
    </row>
    <row r="108" spans="1:15" s="406" customFormat="1" ht="12.75" customHeight="1">
      <c r="A108" s="109" t="s">
        <v>580</v>
      </c>
      <c r="B108" s="113" t="s">
        <v>581</v>
      </c>
      <c r="C108" s="217">
        <v>136100</v>
      </c>
      <c r="D108" s="217">
        <v>54693</v>
      </c>
      <c r="E108" s="852">
        <f t="shared" si="2"/>
        <v>27.083904704441153</v>
      </c>
      <c r="F108" s="205">
        <f>K108+L108-M108-N108</f>
        <v>14813</v>
      </c>
      <c r="G108" s="217">
        <v>19515</v>
      </c>
      <c r="H108" s="846">
        <v>18849</v>
      </c>
      <c r="I108" s="847">
        <v>0</v>
      </c>
      <c r="J108" s="847">
        <v>0</v>
      </c>
      <c r="K108" s="847">
        <v>54693</v>
      </c>
      <c r="L108" s="205">
        <v>0</v>
      </c>
      <c r="M108" s="847">
        <v>39880</v>
      </c>
      <c r="N108" s="205">
        <v>0</v>
      </c>
      <c r="O108" s="848"/>
    </row>
    <row r="109" spans="1:15" s="406" customFormat="1" ht="25.5" customHeight="1">
      <c r="A109" s="109" t="s">
        <v>582</v>
      </c>
      <c r="B109" s="113" t="s">
        <v>583</v>
      </c>
      <c r="C109" s="217">
        <v>40978</v>
      </c>
      <c r="D109" s="217">
        <v>14207</v>
      </c>
      <c r="E109" s="852">
        <f t="shared" si="2"/>
        <v>17.083128035475468</v>
      </c>
      <c r="F109" s="205">
        <f>K109+L109-M109-N109</f>
        <v>2427</v>
      </c>
      <c r="G109" s="217">
        <v>5800</v>
      </c>
      <c r="H109" s="846">
        <v>5423</v>
      </c>
      <c r="I109" s="847">
        <v>0</v>
      </c>
      <c r="J109" s="847">
        <v>0</v>
      </c>
      <c r="K109" s="847">
        <v>14207</v>
      </c>
      <c r="L109" s="205">
        <v>0</v>
      </c>
      <c r="M109" s="847">
        <v>11780</v>
      </c>
      <c r="N109" s="205">
        <v>0</v>
      </c>
      <c r="O109" s="848"/>
    </row>
    <row r="110" spans="1:15" s="406" customFormat="1" ht="25.5" customHeight="1">
      <c r="A110" s="109" t="s">
        <v>585</v>
      </c>
      <c r="B110" s="113" t="s">
        <v>587</v>
      </c>
      <c r="C110" s="217">
        <v>53452</v>
      </c>
      <c r="D110" s="217">
        <v>51556</v>
      </c>
      <c r="E110" s="852">
        <f t="shared" si="2"/>
        <v>0</v>
      </c>
      <c r="F110" s="217">
        <v>0</v>
      </c>
      <c r="G110" s="217">
        <v>0</v>
      </c>
      <c r="H110" s="846">
        <v>0</v>
      </c>
      <c r="I110" s="847">
        <v>0</v>
      </c>
      <c r="J110" s="847">
        <v>0</v>
      </c>
      <c r="K110" s="847">
        <v>51556</v>
      </c>
      <c r="L110" s="205">
        <v>0</v>
      </c>
      <c r="M110" s="847">
        <v>50524</v>
      </c>
      <c r="N110" s="205">
        <v>0</v>
      </c>
      <c r="O110" s="848"/>
    </row>
    <row r="111" spans="1:14" s="406" customFormat="1" ht="12.75" customHeight="1">
      <c r="A111" s="109" t="s">
        <v>588</v>
      </c>
      <c r="B111" s="113" t="s">
        <v>589</v>
      </c>
      <c r="C111" s="217">
        <v>97037</v>
      </c>
      <c r="D111" s="217">
        <v>58623</v>
      </c>
      <c r="E111" s="852">
        <f t="shared" si="2"/>
        <v>9.492861163707078</v>
      </c>
      <c r="F111" s="205">
        <f>K111+L111-M111-N111</f>
        <v>5565</v>
      </c>
      <c r="G111" s="217">
        <v>8988</v>
      </c>
      <c r="H111" s="846">
        <v>7006</v>
      </c>
      <c r="I111" s="847">
        <v>0</v>
      </c>
      <c r="J111" s="847">
        <v>0</v>
      </c>
      <c r="K111" s="847">
        <v>58623</v>
      </c>
      <c r="L111" s="205">
        <v>0</v>
      </c>
      <c r="M111" s="847">
        <v>53058</v>
      </c>
      <c r="N111" s="205">
        <v>0</v>
      </c>
    </row>
    <row r="112" spans="1:16" s="406" customFormat="1" ht="12.75" customHeight="1">
      <c r="A112" s="109" t="s">
        <v>590</v>
      </c>
      <c r="B112" s="854" t="s">
        <v>591</v>
      </c>
      <c r="C112" s="217">
        <v>32292</v>
      </c>
      <c r="D112" s="205">
        <v>32297</v>
      </c>
      <c r="E112" s="852">
        <f t="shared" si="2"/>
        <v>50.44431371334799</v>
      </c>
      <c r="F112" s="205">
        <v>16292</v>
      </c>
      <c r="G112" s="205">
        <v>34637</v>
      </c>
      <c r="H112" s="846">
        <v>34637</v>
      </c>
      <c r="I112" s="847">
        <v>0</v>
      </c>
      <c r="J112" s="846">
        <v>0</v>
      </c>
      <c r="K112" s="847">
        <v>32297</v>
      </c>
      <c r="L112" s="205">
        <v>0</v>
      </c>
      <c r="M112" s="847">
        <v>16005</v>
      </c>
      <c r="N112" s="205">
        <v>0</v>
      </c>
      <c r="O112" s="848"/>
      <c r="P112" s="848"/>
    </row>
    <row r="113" spans="1:14" s="406" customFormat="1" ht="25.5" customHeight="1">
      <c r="A113" s="109" t="s">
        <v>592</v>
      </c>
      <c r="B113" s="113" t="s">
        <v>593</v>
      </c>
      <c r="C113" s="217">
        <v>190</v>
      </c>
      <c r="D113" s="217">
        <v>190</v>
      </c>
      <c r="E113" s="852">
        <f t="shared" si="2"/>
        <v>25.263157894736842</v>
      </c>
      <c r="F113" s="217">
        <v>48</v>
      </c>
      <c r="G113" s="217">
        <v>190</v>
      </c>
      <c r="H113" s="846">
        <v>190</v>
      </c>
      <c r="I113" s="847">
        <v>0</v>
      </c>
      <c r="J113" s="847">
        <v>0</v>
      </c>
      <c r="K113" s="847">
        <v>190</v>
      </c>
      <c r="L113" s="205">
        <v>0</v>
      </c>
      <c r="M113" s="847">
        <v>142</v>
      </c>
      <c r="N113" s="205">
        <v>0</v>
      </c>
    </row>
    <row r="114" spans="1:16" s="406" customFormat="1" ht="12.75" customHeight="1">
      <c r="A114" s="109" t="s">
        <v>594</v>
      </c>
      <c r="B114" s="854" t="s">
        <v>595</v>
      </c>
      <c r="C114" s="217">
        <v>7797</v>
      </c>
      <c r="D114" s="205">
        <v>7312</v>
      </c>
      <c r="E114" s="852">
        <f t="shared" si="2"/>
        <v>14.688183807439826</v>
      </c>
      <c r="F114" s="205">
        <f>K114-M114</f>
        <v>1074</v>
      </c>
      <c r="G114" s="205">
        <v>6600</v>
      </c>
      <c r="H114" s="846">
        <v>6600</v>
      </c>
      <c r="I114" s="847">
        <v>0</v>
      </c>
      <c r="J114" s="846">
        <v>0</v>
      </c>
      <c r="K114" s="847">
        <v>7312</v>
      </c>
      <c r="L114" s="205">
        <v>0</v>
      </c>
      <c r="M114" s="847">
        <v>6238</v>
      </c>
      <c r="N114" s="205">
        <v>0</v>
      </c>
      <c r="O114" s="848"/>
      <c r="P114" s="848"/>
    </row>
    <row r="115" spans="1:14" s="406" customFormat="1" ht="12.75" customHeight="1">
      <c r="A115" s="109" t="s">
        <v>596</v>
      </c>
      <c r="B115" s="113" t="s">
        <v>597</v>
      </c>
      <c r="C115" s="217">
        <v>13000</v>
      </c>
      <c r="D115" s="217">
        <v>10372</v>
      </c>
      <c r="E115" s="852">
        <f t="shared" si="2"/>
        <v>24.980717315850367</v>
      </c>
      <c r="F115" s="205">
        <f>K115-M115</f>
        <v>2591</v>
      </c>
      <c r="G115" s="217">
        <v>13000</v>
      </c>
      <c r="H115" s="846">
        <v>13000</v>
      </c>
      <c r="I115" s="847">
        <v>0</v>
      </c>
      <c r="J115" s="847">
        <v>0</v>
      </c>
      <c r="K115" s="847">
        <v>10372</v>
      </c>
      <c r="L115" s="205">
        <v>0</v>
      </c>
      <c r="M115" s="847">
        <v>7781</v>
      </c>
      <c r="N115" s="205">
        <v>0</v>
      </c>
    </row>
    <row r="116" spans="1:14" s="406" customFormat="1" ht="25.5" customHeight="1">
      <c r="A116" s="109" t="s">
        <v>598</v>
      </c>
      <c r="B116" s="113" t="s">
        <v>599</v>
      </c>
      <c r="C116" s="217">
        <v>20000</v>
      </c>
      <c r="D116" s="217">
        <v>19816</v>
      </c>
      <c r="E116" s="852">
        <f t="shared" si="2"/>
        <v>25.66612838110618</v>
      </c>
      <c r="F116" s="205">
        <f>K116-M116</f>
        <v>5086</v>
      </c>
      <c r="G116" s="217">
        <v>20000</v>
      </c>
      <c r="H116" s="846">
        <v>20000</v>
      </c>
      <c r="I116" s="847">
        <v>0</v>
      </c>
      <c r="J116" s="847">
        <v>0</v>
      </c>
      <c r="K116" s="847">
        <v>19816</v>
      </c>
      <c r="L116" s="205">
        <v>0</v>
      </c>
      <c r="M116" s="847">
        <v>14730</v>
      </c>
      <c r="N116" s="205">
        <v>0</v>
      </c>
    </row>
    <row r="117" spans="1:14" s="406" customFormat="1" ht="25.5" customHeight="1">
      <c r="A117" s="109" t="s">
        <v>600</v>
      </c>
      <c r="B117" s="113" t="s">
        <v>601</v>
      </c>
      <c r="C117" s="217">
        <v>998</v>
      </c>
      <c r="D117" s="217">
        <v>868</v>
      </c>
      <c r="E117" s="852">
        <f t="shared" si="2"/>
        <v>19.930875576036865</v>
      </c>
      <c r="F117" s="205">
        <f>K117-M117</f>
        <v>173</v>
      </c>
      <c r="G117" s="217">
        <v>946</v>
      </c>
      <c r="H117" s="846">
        <v>946</v>
      </c>
      <c r="I117" s="847">
        <v>0</v>
      </c>
      <c r="J117" s="847">
        <v>0</v>
      </c>
      <c r="K117" s="847">
        <v>868</v>
      </c>
      <c r="L117" s="205">
        <v>0</v>
      </c>
      <c r="M117" s="847">
        <v>695</v>
      </c>
      <c r="N117" s="205">
        <v>0</v>
      </c>
    </row>
    <row r="118" spans="1:15" s="406" customFormat="1" ht="25.5" customHeight="1">
      <c r="A118" s="109" t="s">
        <v>602</v>
      </c>
      <c r="B118" s="855" t="s">
        <v>603</v>
      </c>
      <c r="C118" s="217">
        <v>3791</v>
      </c>
      <c r="D118" s="217">
        <v>3671</v>
      </c>
      <c r="E118" s="852">
        <f t="shared" si="2"/>
        <v>0</v>
      </c>
      <c r="F118" s="217">
        <v>0</v>
      </c>
      <c r="G118" s="217">
        <v>600</v>
      </c>
      <c r="H118" s="846">
        <v>600</v>
      </c>
      <c r="I118" s="847">
        <v>0</v>
      </c>
      <c r="J118" s="847">
        <v>0</v>
      </c>
      <c r="K118" s="847">
        <v>3671</v>
      </c>
      <c r="L118" s="205">
        <v>0</v>
      </c>
      <c r="M118" s="847">
        <v>3554</v>
      </c>
      <c r="N118" s="205">
        <v>0</v>
      </c>
      <c r="O118" s="848"/>
    </row>
    <row r="119" spans="1:15" s="406" customFormat="1" ht="12.75" customHeight="1">
      <c r="A119" s="109" t="s">
        <v>604</v>
      </c>
      <c r="B119" s="113" t="s">
        <v>605</v>
      </c>
      <c r="C119" s="217">
        <v>9625</v>
      </c>
      <c r="D119" s="217">
        <v>5621</v>
      </c>
      <c r="E119" s="852">
        <f t="shared" si="2"/>
        <v>0</v>
      </c>
      <c r="F119" s="217">
        <v>0</v>
      </c>
      <c r="G119" s="217">
        <v>1000</v>
      </c>
      <c r="H119" s="846">
        <v>658</v>
      </c>
      <c r="I119" s="847">
        <v>0</v>
      </c>
      <c r="J119" s="847">
        <v>0</v>
      </c>
      <c r="K119" s="847">
        <v>5621</v>
      </c>
      <c r="L119" s="205">
        <v>0</v>
      </c>
      <c r="M119" s="847">
        <v>5610</v>
      </c>
      <c r="N119" s="205">
        <v>0</v>
      </c>
      <c r="O119" s="848"/>
    </row>
    <row r="120" spans="1:15" s="406" customFormat="1" ht="12.75" customHeight="1">
      <c r="A120" s="109" t="s">
        <v>606</v>
      </c>
      <c r="B120" s="113" t="s">
        <v>607</v>
      </c>
      <c r="C120" s="217">
        <v>9936</v>
      </c>
      <c r="D120" s="217">
        <v>5922</v>
      </c>
      <c r="E120" s="852">
        <f t="shared" si="2"/>
        <v>0</v>
      </c>
      <c r="F120" s="217">
        <v>0</v>
      </c>
      <c r="G120" s="217">
        <v>500</v>
      </c>
      <c r="H120" s="846">
        <v>500</v>
      </c>
      <c r="I120" s="847">
        <v>0</v>
      </c>
      <c r="J120" s="847">
        <v>0</v>
      </c>
      <c r="K120" s="847">
        <v>5922</v>
      </c>
      <c r="L120" s="205">
        <v>0</v>
      </c>
      <c r="M120" s="847">
        <v>5898</v>
      </c>
      <c r="N120" s="205">
        <v>0</v>
      </c>
      <c r="O120" s="848"/>
    </row>
    <row r="121" spans="1:15" s="406" customFormat="1" ht="12.75" customHeight="1">
      <c r="A121" s="109" t="s">
        <v>608</v>
      </c>
      <c r="B121" s="113" t="s">
        <v>609</v>
      </c>
      <c r="C121" s="217">
        <v>4616</v>
      </c>
      <c r="D121" s="217">
        <v>4377</v>
      </c>
      <c r="E121" s="852">
        <f t="shared" si="2"/>
        <v>100</v>
      </c>
      <c r="F121" s="205">
        <f>K121+L121-M121-N121</f>
        <v>4377</v>
      </c>
      <c r="G121" s="217">
        <v>4616</v>
      </c>
      <c r="H121" s="846">
        <v>4356</v>
      </c>
      <c r="I121" s="847">
        <v>0</v>
      </c>
      <c r="J121" s="847">
        <v>0</v>
      </c>
      <c r="K121" s="847">
        <v>4377</v>
      </c>
      <c r="L121" s="205">
        <v>0</v>
      </c>
      <c r="M121" s="847">
        <v>0</v>
      </c>
      <c r="N121" s="205">
        <v>0</v>
      </c>
      <c r="O121" s="848"/>
    </row>
    <row r="122" spans="1:15" s="406" customFormat="1" ht="12.75" customHeight="1">
      <c r="A122" s="109" t="s">
        <v>610</v>
      </c>
      <c r="B122" s="113" t="s">
        <v>611</v>
      </c>
      <c r="C122" s="217">
        <v>11850</v>
      </c>
      <c r="D122" s="217">
        <v>11842</v>
      </c>
      <c r="E122" s="852">
        <f t="shared" si="2"/>
        <v>19.38861678770478</v>
      </c>
      <c r="F122" s="205">
        <f aca="true" t="shared" si="3" ref="F122:F136">K122-M122</f>
        <v>2296</v>
      </c>
      <c r="G122" s="217">
        <v>11850</v>
      </c>
      <c r="H122" s="846">
        <v>11842</v>
      </c>
      <c r="I122" s="847">
        <v>0</v>
      </c>
      <c r="J122" s="847">
        <v>0</v>
      </c>
      <c r="K122" s="847">
        <v>11842</v>
      </c>
      <c r="L122" s="205">
        <v>0</v>
      </c>
      <c r="M122" s="847">
        <v>9546</v>
      </c>
      <c r="N122" s="205">
        <v>0</v>
      </c>
      <c r="O122" s="848"/>
    </row>
    <row r="123" spans="1:15" s="406" customFormat="1" ht="25.5" customHeight="1">
      <c r="A123" s="109" t="s">
        <v>612</v>
      </c>
      <c r="B123" s="113" t="s">
        <v>613</v>
      </c>
      <c r="C123" s="217">
        <v>41159</v>
      </c>
      <c r="D123" s="217">
        <v>683</v>
      </c>
      <c r="E123" s="852">
        <f t="shared" si="2"/>
        <v>100</v>
      </c>
      <c r="F123" s="205">
        <f t="shared" si="3"/>
        <v>683</v>
      </c>
      <c r="G123" s="217">
        <v>45000</v>
      </c>
      <c r="H123" s="846">
        <v>758</v>
      </c>
      <c r="I123" s="847">
        <v>0</v>
      </c>
      <c r="J123" s="847">
        <v>0</v>
      </c>
      <c r="K123" s="847">
        <v>683</v>
      </c>
      <c r="L123" s="205">
        <v>0</v>
      </c>
      <c r="M123" s="847">
        <v>0</v>
      </c>
      <c r="N123" s="205">
        <v>0</v>
      </c>
      <c r="O123" s="848"/>
    </row>
    <row r="124" spans="1:15" s="406" customFormat="1" ht="12.75" customHeight="1">
      <c r="A124" s="109" t="s">
        <v>614</v>
      </c>
      <c r="B124" s="113" t="s">
        <v>615</v>
      </c>
      <c r="C124" s="217">
        <v>28582</v>
      </c>
      <c r="D124" s="217">
        <v>25725</v>
      </c>
      <c r="E124" s="852">
        <f t="shared" si="2"/>
        <v>25.31000971817298</v>
      </c>
      <c r="F124" s="205">
        <f t="shared" si="3"/>
        <v>6511</v>
      </c>
      <c r="G124" s="217">
        <v>30000</v>
      </c>
      <c r="H124" s="846">
        <v>29000</v>
      </c>
      <c r="I124" s="847">
        <v>0</v>
      </c>
      <c r="J124" s="847">
        <v>0</v>
      </c>
      <c r="K124" s="847">
        <v>25725</v>
      </c>
      <c r="L124" s="205">
        <v>0</v>
      </c>
      <c r="M124" s="847">
        <v>19214</v>
      </c>
      <c r="N124" s="205">
        <v>0</v>
      </c>
      <c r="O124" s="848"/>
    </row>
    <row r="125" spans="1:15" s="406" customFormat="1" ht="12.75" customHeight="1">
      <c r="A125" s="109" t="s">
        <v>616</v>
      </c>
      <c r="B125" s="113" t="s">
        <v>621</v>
      </c>
      <c r="C125" s="217">
        <v>9131</v>
      </c>
      <c r="D125" s="217">
        <v>4567</v>
      </c>
      <c r="E125" s="852">
        <f t="shared" si="2"/>
        <v>12.086708999343115</v>
      </c>
      <c r="F125" s="205">
        <f t="shared" si="3"/>
        <v>552</v>
      </c>
      <c r="G125" s="217">
        <v>9131</v>
      </c>
      <c r="H125" s="846">
        <v>7720</v>
      </c>
      <c r="I125" s="847">
        <v>0</v>
      </c>
      <c r="J125" s="847">
        <v>0</v>
      </c>
      <c r="K125" s="847">
        <v>4567</v>
      </c>
      <c r="L125" s="205">
        <v>0</v>
      </c>
      <c r="M125" s="847">
        <v>4015</v>
      </c>
      <c r="N125" s="205">
        <v>0</v>
      </c>
      <c r="O125" s="848"/>
    </row>
    <row r="126" spans="1:15" s="406" customFormat="1" ht="25.5" customHeight="1">
      <c r="A126" s="109" t="s">
        <v>622</v>
      </c>
      <c r="B126" s="849" t="s">
        <v>623</v>
      </c>
      <c r="C126" s="217">
        <v>4700</v>
      </c>
      <c r="D126" s="217">
        <v>2521</v>
      </c>
      <c r="E126" s="852">
        <f t="shared" si="2"/>
        <v>12.495041650138834</v>
      </c>
      <c r="F126" s="205">
        <f t="shared" si="3"/>
        <v>315</v>
      </c>
      <c r="G126" s="217">
        <v>4700</v>
      </c>
      <c r="H126" s="133">
        <v>3601</v>
      </c>
      <c r="I126" s="133">
        <v>0</v>
      </c>
      <c r="J126" s="133">
        <v>0</v>
      </c>
      <c r="K126" s="133">
        <v>2521</v>
      </c>
      <c r="L126" s="217">
        <v>0</v>
      </c>
      <c r="M126" s="133">
        <v>2206</v>
      </c>
      <c r="N126" s="217">
        <v>0</v>
      </c>
      <c r="O126" s="848"/>
    </row>
    <row r="127" spans="1:15" s="406" customFormat="1" ht="12.75" customHeight="1">
      <c r="A127" s="109" t="s">
        <v>624</v>
      </c>
      <c r="B127" s="113" t="s">
        <v>625</v>
      </c>
      <c r="C127" s="217">
        <v>1404</v>
      </c>
      <c r="D127" s="217">
        <v>188</v>
      </c>
      <c r="E127" s="852">
        <f t="shared" si="2"/>
        <v>0</v>
      </c>
      <c r="F127" s="205">
        <f t="shared" si="3"/>
        <v>0</v>
      </c>
      <c r="G127" s="217">
        <v>1404</v>
      </c>
      <c r="H127" s="846">
        <v>1404</v>
      </c>
      <c r="I127" s="847">
        <v>0</v>
      </c>
      <c r="J127" s="847">
        <v>0</v>
      </c>
      <c r="K127" s="847">
        <v>188</v>
      </c>
      <c r="L127" s="205">
        <v>0</v>
      </c>
      <c r="M127" s="847">
        <v>188</v>
      </c>
      <c r="N127" s="205">
        <v>0</v>
      </c>
      <c r="O127" s="848"/>
    </row>
    <row r="128" spans="1:15" s="406" customFormat="1" ht="12.75" customHeight="1">
      <c r="A128" s="109" t="s">
        <v>626</v>
      </c>
      <c r="B128" s="849" t="s">
        <v>627</v>
      </c>
      <c r="C128" s="217">
        <v>897</v>
      </c>
      <c r="D128" s="217">
        <v>671</v>
      </c>
      <c r="E128" s="852">
        <f t="shared" si="2"/>
        <v>27.57078986587183</v>
      </c>
      <c r="F128" s="205">
        <f t="shared" si="3"/>
        <v>185</v>
      </c>
      <c r="G128" s="217">
        <v>897</v>
      </c>
      <c r="H128" s="846">
        <v>897</v>
      </c>
      <c r="I128" s="847">
        <v>0</v>
      </c>
      <c r="J128" s="847">
        <v>0</v>
      </c>
      <c r="K128" s="847">
        <v>671</v>
      </c>
      <c r="L128" s="205">
        <v>0</v>
      </c>
      <c r="M128" s="847">
        <v>486</v>
      </c>
      <c r="N128" s="205">
        <v>0</v>
      </c>
      <c r="O128" s="848"/>
    </row>
    <row r="129" spans="1:15" s="406" customFormat="1" ht="12.75" customHeight="1">
      <c r="A129" s="109" t="s">
        <v>628</v>
      </c>
      <c r="B129" s="113" t="s">
        <v>629</v>
      </c>
      <c r="C129" s="217">
        <v>1050</v>
      </c>
      <c r="D129" s="217">
        <v>588</v>
      </c>
      <c r="E129" s="852">
        <f t="shared" si="2"/>
        <v>2.2108843537414966</v>
      </c>
      <c r="F129" s="205">
        <f t="shared" si="3"/>
        <v>13</v>
      </c>
      <c r="G129" s="217">
        <v>1050</v>
      </c>
      <c r="H129" s="846">
        <v>1050</v>
      </c>
      <c r="I129" s="847">
        <v>0</v>
      </c>
      <c r="J129" s="847">
        <v>0</v>
      </c>
      <c r="K129" s="847">
        <v>588</v>
      </c>
      <c r="L129" s="205">
        <v>0</v>
      </c>
      <c r="M129" s="847">
        <v>575</v>
      </c>
      <c r="N129" s="205">
        <v>0</v>
      </c>
      <c r="O129" s="848"/>
    </row>
    <row r="130" spans="1:15" s="406" customFormat="1" ht="12.75" customHeight="1">
      <c r="A130" s="550">
        <v>231100</v>
      </c>
      <c r="B130" s="113" t="s">
        <v>630</v>
      </c>
      <c r="C130" s="217">
        <v>5919</v>
      </c>
      <c r="D130" s="217">
        <v>5770</v>
      </c>
      <c r="E130" s="852">
        <f t="shared" si="2"/>
        <v>29.98266897746967</v>
      </c>
      <c r="F130" s="205">
        <f t="shared" si="3"/>
        <v>1730</v>
      </c>
      <c r="G130" s="217">
        <v>5919</v>
      </c>
      <c r="H130" s="846">
        <v>5919</v>
      </c>
      <c r="I130" s="847">
        <v>0</v>
      </c>
      <c r="J130" s="847">
        <v>0</v>
      </c>
      <c r="K130" s="847">
        <v>5770</v>
      </c>
      <c r="L130" s="205">
        <v>0</v>
      </c>
      <c r="M130" s="847">
        <v>4040</v>
      </c>
      <c r="N130" s="205">
        <v>0</v>
      </c>
      <c r="O130" s="848"/>
    </row>
    <row r="131" spans="1:15" s="406" customFormat="1" ht="12.75" customHeight="1">
      <c r="A131" s="550">
        <v>231101</v>
      </c>
      <c r="B131" s="849" t="s">
        <v>631</v>
      </c>
      <c r="C131" s="217">
        <v>1302</v>
      </c>
      <c r="D131" s="217">
        <v>1214</v>
      </c>
      <c r="E131" s="852">
        <f t="shared" si="2"/>
        <v>11.532125205930807</v>
      </c>
      <c r="F131" s="205">
        <f t="shared" si="3"/>
        <v>140</v>
      </c>
      <c r="G131" s="217">
        <v>570</v>
      </c>
      <c r="H131" s="846">
        <v>570</v>
      </c>
      <c r="I131" s="847">
        <v>0</v>
      </c>
      <c r="J131" s="847">
        <v>0</v>
      </c>
      <c r="K131" s="847">
        <v>1214</v>
      </c>
      <c r="L131" s="205">
        <v>0</v>
      </c>
      <c r="M131" s="847">
        <v>1074</v>
      </c>
      <c r="N131" s="205">
        <v>0</v>
      </c>
      <c r="O131" s="848"/>
    </row>
    <row r="132" spans="1:15" s="406" customFormat="1" ht="25.5" customHeight="1">
      <c r="A132" s="550">
        <v>231141</v>
      </c>
      <c r="B132" s="849" t="s">
        <v>502</v>
      </c>
      <c r="C132" s="217">
        <v>188532</v>
      </c>
      <c r="D132" s="217">
        <v>198664</v>
      </c>
      <c r="E132" s="845">
        <v>68</v>
      </c>
      <c r="F132" s="217">
        <v>134854</v>
      </c>
      <c r="G132" s="217">
        <v>180000</v>
      </c>
      <c r="H132" s="846">
        <v>95527</v>
      </c>
      <c r="I132" s="847">
        <v>66848</v>
      </c>
      <c r="J132" s="847">
        <v>0</v>
      </c>
      <c r="K132" s="847">
        <v>117767</v>
      </c>
      <c r="L132" s="205">
        <v>80898</v>
      </c>
      <c r="M132" s="847">
        <v>21929</v>
      </c>
      <c r="N132" s="205">
        <v>41881</v>
      </c>
      <c r="O132" s="848"/>
    </row>
    <row r="133" spans="1:15" s="406" customFormat="1" ht="35.25" customHeight="1">
      <c r="A133" s="550">
        <v>231149</v>
      </c>
      <c r="B133" s="851" t="s">
        <v>632</v>
      </c>
      <c r="C133" s="217">
        <v>185</v>
      </c>
      <c r="D133" s="217">
        <v>185</v>
      </c>
      <c r="E133" s="852">
        <f t="shared" si="2"/>
        <v>100</v>
      </c>
      <c r="F133" s="205">
        <f t="shared" si="3"/>
        <v>185</v>
      </c>
      <c r="G133" s="217">
        <v>0</v>
      </c>
      <c r="H133" s="846">
        <v>0</v>
      </c>
      <c r="I133" s="847">
        <v>0</v>
      </c>
      <c r="J133" s="847">
        <v>0</v>
      </c>
      <c r="K133" s="847">
        <v>185</v>
      </c>
      <c r="L133" s="205">
        <v>0</v>
      </c>
      <c r="M133" s="847">
        <v>0</v>
      </c>
      <c r="N133" s="205">
        <v>0</v>
      </c>
      <c r="O133" s="848"/>
    </row>
    <row r="134" spans="1:15" s="406" customFormat="1" ht="12.75" customHeight="1">
      <c r="A134" s="550">
        <v>231150</v>
      </c>
      <c r="B134" s="851" t="s">
        <v>633</v>
      </c>
      <c r="C134" s="217">
        <v>53000</v>
      </c>
      <c r="D134" s="217">
        <v>249</v>
      </c>
      <c r="E134" s="852">
        <f t="shared" si="2"/>
        <v>100</v>
      </c>
      <c r="F134" s="205">
        <f t="shared" si="3"/>
        <v>249</v>
      </c>
      <c r="G134" s="217">
        <v>10000</v>
      </c>
      <c r="H134" s="846">
        <v>250</v>
      </c>
      <c r="I134" s="847">
        <v>0</v>
      </c>
      <c r="J134" s="847">
        <v>0</v>
      </c>
      <c r="K134" s="847">
        <v>249</v>
      </c>
      <c r="L134" s="205">
        <v>0</v>
      </c>
      <c r="M134" s="847">
        <v>0</v>
      </c>
      <c r="N134" s="205">
        <v>0</v>
      </c>
      <c r="O134" s="848"/>
    </row>
    <row r="135" spans="1:15" s="406" customFormat="1" ht="12.75" customHeight="1">
      <c r="A135" s="550">
        <v>231151</v>
      </c>
      <c r="B135" s="851" t="s">
        <v>634</v>
      </c>
      <c r="C135" s="217">
        <v>400000</v>
      </c>
      <c r="D135" s="217">
        <v>683</v>
      </c>
      <c r="E135" s="852">
        <f t="shared" si="2"/>
        <v>100</v>
      </c>
      <c r="F135" s="205">
        <f t="shared" si="3"/>
        <v>683</v>
      </c>
      <c r="G135" s="217">
        <v>50000</v>
      </c>
      <c r="H135" s="846">
        <v>1225</v>
      </c>
      <c r="I135" s="847">
        <v>0</v>
      </c>
      <c r="J135" s="847">
        <v>0</v>
      </c>
      <c r="K135" s="847">
        <v>683</v>
      </c>
      <c r="L135" s="205">
        <v>0</v>
      </c>
      <c r="M135" s="847">
        <v>0</v>
      </c>
      <c r="N135" s="205">
        <v>0</v>
      </c>
      <c r="O135" s="848"/>
    </row>
    <row r="136" spans="1:15" s="406" customFormat="1" ht="12.75" customHeight="1">
      <c r="A136" s="550">
        <v>231152</v>
      </c>
      <c r="B136" s="851" t="s">
        <v>636</v>
      </c>
      <c r="C136" s="217">
        <v>400000</v>
      </c>
      <c r="D136" s="217">
        <v>18399</v>
      </c>
      <c r="E136" s="852">
        <f t="shared" si="2"/>
        <v>100</v>
      </c>
      <c r="F136" s="205">
        <f t="shared" si="3"/>
        <v>18399</v>
      </c>
      <c r="G136" s="217">
        <v>50000</v>
      </c>
      <c r="H136" s="846">
        <v>20250</v>
      </c>
      <c r="I136" s="847">
        <v>0</v>
      </c>
      <c r="J136" s="847">
        <v>0</v>
      </c>
      <c r="K136" s="847">
        <v>18399</v>
      </c>
      <c r="L136" s="205">
        <v>0</v>
      </c>
      <c r="M136" s="847">
        <v>0</v>
      </c>
      <c r="N136" s="205">
        <v>0</v>
      </c>
      <c r="O136" s="848"/>
    </row>
    <row r="137" spans="1:15" s="406" customFormat="1" ht="12.75" customHeight="1">
      <c r="A137" s="550">
        <v>231154</v>
      </c>
      <c r="B137" s="851" t="s">
        <v>637</v>
      </c>
      <c r="C137" s="217">
        <v>6735</v>
      </c>
      <c r="D137" s="217">
        <v>5795</v>
      </c>
      <c r="E137" s="852">
        <f t="shared" si="2"/>
        <v>7.4892148403796375</v>
      </c>
      <c r="F137" s="205">
        <f>K137+L137-M137-N137</f>
        <v>434</v>
      </c>
      <c r="G137" s="217">
        <v>6735</v>
      </c>
      <c r="H137" s="846">
        <v>4300</v>
      </c>
      <c r="I137" s="847">
        <v>0</v>
      </c>
      <c r="J137" s="847">
        <v>0</v>
      </c>
      <c r="K137" s="847">
        <v>3920</v>
      </c>
      <c r="L137" s="205">
        <v>1875</v>
      </c>
      <c r="M137" s="847">
        <v>3354</v>
      </c>
      <c r="N137" s="205">
        <v>2007</v>
      </c>
      <c r="O137" s="848"/>
    </row>
    <row r="138" spans="1:15" s="406" customFormat="1" ht="25.5" customHeight="1">
      <c r="A138" s="550">
        <v>231155</v>
      </c>
      <c r="B138" s="851" t="s">
        <v>638</v>
      </c>
      <c r="C138" s="217">
        <v>30288</v>
      </c>
      <c r="D138" s="217">
        <v>30288</v>
      </c>
      <c r="E138" s="852">
        <f t="shared" si="2"/>
        <v>68.1458003169572</v>
      </c>
      <c r="F138" s="205">
        <f>K138+L138-M138-N138</f>
        <v>20640</v>
      </c>
      <c r="G138" s="217">
        <v>30152</v>
      </c>
      <c r="H138" s="846">
        <v>150</v>
      </c>
      <c r="I138" s="847">
        <v>30018</v>
      </c>
      <c r="J138" s="847">
        <v>0</v>
      </c>
      <c r="K138" s="847">
        <v>234</v>
      </c>
      <c r="L138" s="205">
        <v>30054</v>
      </c>
      <c r="M138" s="847">
        <v>0</v>
      </c>
      <c r="N138" s="205">
        <v>9648</v>
      </c>
      <c r="O138" s="848"/>
    </row>
    <row r="139" spans="1:15" s="406" customFormat="1" ht="12.75" customHeight="1">
      <c r="A139" s="550">
        <v>231159</v>
      </c>
      <c r="B139" s="851" t="s">
        <v>216</v>
      </c>
      <c r="C139" s="217">
        <v>1500</v>
      </c>
      <c r="D139" s="217">
        <v>1500</v>
      </c>
      <c r="E139" s="845">
        <v>0</v>
      </c>
      <c r="F139" s="217">
        <v>0</v>
      </c>
      <c r="G139" s="217">
        <v>1500</v>
      </c>
      <c r="H139" s="846">
        <v>1444</v>
      </c>
      <c r="I139" s="847">
        <v>0</v>
      </c>
      <c r="J139" s="847">
        <v>0</v>
      </c>
      <c r="K139" s="847">
        <v>1444</v>
      </c>
      <c r="L139" s="205">
        <v>0</v>
      </c>
      <c r="M139" s="847">
        <v>982</v>
      </c>
      <c r="N139" s="205">
        <v>462</v>
      </c>
      <c r="O139" s="848"/>
    </row>
    <row r="140" spans="1:15" s="406" customFormat="1" ht="24" customHeight="1">
      <c r="A140" s="550">
        <v>231163</v>
      </c>
      <c r="B140" s="851" t="s">
        <v>639</v>
      </c>
      <c r="C140" s="217">
        <v>250</v>
      </c>
      <c r="D140" s="217">
        <v>233</v>
      </c>
      <c r="E140" s="852">
        <f aca="true" t="shared" si="4" ref="E140:E155">F140/D140*100</f>
        <v>100</v>
      </c>
      <c r="F140" s="205">
        <f aca="true" t="shared" si="5" ref="F140:F155">K140+L140-M140-N140</f>
        <v>233</v>
      </c>
      <c r="G140" s="217">
        <v>0</v>
      </c>
      <c r="H140" s="846">
        <v>0</v>
      </c>
      <c r="I140" s="847">
        <v>0</v>
      </c>
      <c r="J140" s="847">
        <v>0</v>
      </c>
      <c r="K140" s="847">
        <v>233</v>
      </c>
      <c r="L140" s="205">
        <v>0</v>
      </c>
      <c r="M140" s="847">
        <v>0</v>
      </c>
      <c r="N140" s="205">
        <v>0</v>
      </c>
      <c r="O140" s="848"/>
    </row>
    <row r="141" spans="1:14" s="406" customFormat="1" ht="12.75" customHeight="1">
      <c r="A141" s="550">
        <v>231167</v>
      </c>
      <c r="B141" s="851" t="s">
        <v>640</v>
      </c>
      <c r="C141" s="217">
        <v>28057</v>
      </c>
      <c r="D141" s="217">
        <v>22660</v>
      </c>
      <c r="E141" s="852">
        <f t="shared" si="4"/>
        <v>7.740511915269196</v>
      </c>
      <c r="F141" s="205">
        <f t="shared" si="5"/>
        <v>1754</v>
      </c>
      <c r="G141" s="217">
        <v>30000</v>
      </c>
      <c r="H141" s="846">
        <v>22096</v>
      </c>
      <c r="I141" s="847">
        <v>0</v>
      </c>
      <c r="J141" s="847">
        <v>0</v>
      </c>
      <c r="K141" s="847">
        <v>22660</v>
      </c>
      <c r="L141" s="205">
        <v>0</v>
      </c>
      <c r="M141" s="847">
        <v>0</v>
      </c>
      <c r="N141" s="205">
        <v>20906</v>
      </c>
    </row>
    <row r="142" spans="1:15" s="406" customFormat="1" ht="12.75" customHeight="1">
      <c r="A142" s="550">
        <v>231168</v>
      </c>
      <c r="B142" s="851" t="s">
        <v>641</v>
      </c>
      <c r="C142" s="217">
        <v>13000</v>
      </c>
      <c r="D142" s="217">
        <v>12317</v>
      </c>
      <c r="E142" s="852">
        <f t="shared" si="4"/>
        <v>7.501826743525209</v>
      </c>
      <c r="F142" s="205">
        <f t="shared" si="5"/>
        <v>924</v>
      </c>
      <c r="G142" s="217">
        <v>15000</v>
      </c>
      <c r="H142" s="846">
        <v>5784</v>
      </c>
      <c r="I142" s="847">
        <v>6532</v>
      </c>
      <c r="J142" s="847">
        <v>0</v>
      </c>
      <c r="K142" s="847">
        <v>5785</v>
      </c>
      <c r="L142" s="205">
        <v>6532</v>
      </c>
      <c r="M142" s="847">
        <v>0</v>
      </c>
      <c r="N142" s="205">
        <v>11393</v>
      </c>
      <c r="O142" s="848"/>
    </row>
    <row r="143" spans="1:15" s="406" customFormat="1" ht="12.75" customHeight="1">
      <c r="A143" s="550">
        <v>231169</v>
      </c>
      <c r="B143" s="851" t="s">
        <v>642</v>
      </c>
      <c r="C143" s="217">
        <v>13000</v>
      </c>
      <c r="D143" s="217">
        <v>10340</v>
      </c>
      <c r="E143" s="852">
        <f t="shared" si="4"/>
        <v>15.715667311411993</v>
      </c>
      <c r="F143" s="205">
        <f t="shared" si="5"/>
        <v>1625</v>
      </c>
      <c r="G143" s="217">
        <v>13000</v>
      </c>
      <c r="H143" s="846">
        <v>10218</v>
      </c>
      <c r="I143" s="847">
        <v>113</v>
      </c>
      <c r="J143" s="847">
        <v>0</v>
      </c>
      <c r="K143" s="847">
        <v>10219</v>
      </c>
      <c r="L143" s="205">
        <v>121</v>
      </c>
      <c r="M143" s="847">
        <v>0</v>
      </c>
      <c r="N143" s="205">
        <v>8715</v>
      </c>
      <c r="O143" s="848"/>
    </row>
    <row r="144" spans="1:15" s="406" customFormat="1" ht="12.75" customHeight="1">
      <c r="A144" s="550">
        <v>231177</v>
      </c>
      <c r="B144" s="851" t="s">
        <v>643</v>
      </c>
      <c r="C144" s="217">
        <v>171000</v>
      </c>
      <c r="D144" s="217">
        <v>141312</v>
      </c>
      <c r="E144" s="852">
        <f t="shared" si="4"/>
        <v>8.842136548913043</v>
      </c>
      <c r="F144" s="205">
        <f t="shared" si="5"/>
        <v>12495</v>
      </c>
      <c r="G144" s="217">
        <v>141308</v>
      </c>
      <c r="H144" s="846">
        <v>141308</v>
      </c>
      <c r="I144" s="847">
        <v>0</v>
      </c>
      <c r="J144" s="847">
        <v>0</v>
      </c>
      <c r="K144" s="847">
        <v>141312</v>
      </c>
      <c r="L144" s="205">
        <v>0</v>
      </c>
      <c r="M144" s="847">
        <v>0</v>
      </c>
      <c r="N144" s="205">
        <v>128817</v>
      </c>
      <c r="O144" s="848"/>
    </row>
    <row r="145" spans="1:15" s="406" customFormat="1" ht="12.75" customHeight="1">
      <c r="A145" s="550">
        <v>231178</v>
      </c>
      <c r="B145" s="851" t="s">
        <v>644</v>
      </c>
      <c r="C145" s="217">
        <v>123000</v>
      </c>
      <c r="D145" s="217">
        <v>98196</v>
      </c>
      <c r="E145" s="852">
        <f t="shared" si="4"/>
        <v>17.401930832213125</v>
      </c>
      <c r="F145" s="205">
        <f t="shared" si="5"/>
        <v>17088</v>
      </c>
      <c r="G145" s="217">
        <v>98191</v>
      </c>
      <c r="H145" s="846">
        <v>98191</v>
      </c>
      <c r="I145" s="847">
        <v>0</v>
      </c>
      <c r="J145" s="847">
        <v>0</v>
      </c>
      <c r="K145" s="847">
        <v>98196</v>
      </c>
      <c r="L145" s="205">
        <v>0</v>
      </c>
      <c r="M145" s="847">
        <v>0</v>
      </c>
      <c r="N145" s="205">
        <v>81108</v>
      </c>
      <c r="O145" s="848"/>
    </row>
    <row r="146" spans="1:15" s="406" customFormat="1" ht="12.75" customHeight="1">
      <c r="A146" s="550">
        <v>231179</v>
      </c>
      <c r="B146" s="851" t="s">
        <v>645</v>
      </c>
      <c r="C146" s="217">
        <v>170000</v>
      </c>
      <c r="D146" s="217">
        <v>78998</v>
      </c>
      <c r="E146" s="852">
        <f t="shared" si="4"/>
        <v>21.737259171118257</v>
      </c>
      <c r="F146" s="205">
        <f t="shared" si="5"/>
        <v>17172</v>
      </c>
      <c r="G146" s="217">
        <v>78993</v>
      </c>
      <c r="H146" s="846">
        <v>78993</v>
      </c>
      <c r="I146" s="847">
        <v>0</v>
      </c>
      <c r="J146" s="847">
        <v>0</v>
      </c>
      <c r="K146" s="847">
        <v>78998</v>
      </c>
      <c r="L146" s="205">
        <v>0</v>
      </c>
      <c r="M146" s="847">
        <v>0</v>
      </c>
      <c r="N146" s="205">
        <v>61826</v>
      </c>
      <c r="O146" s="848"/>
    </row>
    <row r="147" spans="1:15" s="406" customFormat="1" ht="12.75" customHeight="1">
      <c r="A147" s="550">
        <v>231180</v>
      </c>
      <c r="B147" s="851" t="s">
        <v>646</v>
      </c>
      <c r="C147" s="217">
        <v>162000</v>
      </c>
      <c r="D147" s="217">
        <v>124739</v>
      </c>
      <c r="E147" s="852">
        <f t="shared" si="4"/>
        <v>15.355261786610441</v>
      </c>
      <c r="F147" s="205">
        <f t="shared" si="5"/>
        <v>19154</v>
      </c>
      <c r="G147" s="217">
        <v>124732</v>
      </c>
      <c r="H147" s="846">
        <v>124648</v>
      </c>
      <c r="I147" s="847">
        <v>84</v>
      </c>
      <c r="J147" s="847">
        <v>0</v>
      </c>
      <c r="K147" s="847">
        <v>124654</v>
      </c>
      <c r="L147" s="205">
        <v>85</v>
      </c>
      <c r="M147" s="847">
        <v>0</v>
      </c>
      <c r="N147" s="205">
        <v>105585</v>
      </c>
      <c r="O147" s="848"/>
    </row>
    <row r="148" spans="1:15" s="406" customFormat="1" ht="12.75" customHeight="1">
      <c r="A148" s="550">
        <v>231181</v>
      </c>
      <c r="B148" s="851" t="s">
        <v>647</v>
      </c>
      <c r="C148" s="217">
        <v>124000</v>
      </c>
      <c r="D148" s="217">
        <v>58745</v>
      </c>
      <c r="E148" s="852">
        <f t="shared" si="4"/>
        <v>9.823814792748319</v>
      </c>
      <c r="F148" s="205">
        <f t="shared" si="5"/>
        <v>5771</v>
      </c>
      <c r="G148" s="217">
        <v>58735</v>
      </c>
      <c r="H148" s="846">
        <v>58702</v>
      </c>
      <c r="I148" s="847">
        <v>33</v>
      </c>
      <c r="J148" s="847">
        <v>0</v>
      </c>
      <c r="K148" s="847">
        <v>58709</v>
      </c>
      <c r="L148" s="205">
        <v>36</v>
      </c>
      <c r="M148" s="847">
        <v>0</v>
      </c>
      <c r="N148" s="205">
        <v>52974</v>
      </c>
      <c r="O148" s="848"/>
    </row>
    <row r="149" spans="1:15" s="406" customFormat="1" ht="12.75" customHeight="1">
      <c r="A149" s="550">
        <v>231182</v>
      </c>
      <c r="B149" s="851" t="s">
        <v>648</v>
      </c>
      <c r="C149" s="217">
        <v>173000</v>
      </c>
      <c r="D149" s="217">
        <v>139223</v>
      </c>
      <c r="E149" s="852">
        <f t="shared" si="4"/>
        <v>9.196038010960834</v>
      </c>
      <c r="F149" s="205">
        <f t="shared" si="5"/>
        <v>12803</v>
      </c>
      <c r="G149" s="217">
        <v>139305</v>
      </c>
      <c r="H149" s="846">
        <v>139305</v>
      </c>
      <c r="I149" s="847">
        <v>0</v>
      </c>
      <c r="J149" s="847">
        <v>0</v>
      </c>
      <c r="K149" s="847">
        <v>139223</v>
      </c>
      <c r="L149" s="205">
        <v>71</v>
      </c>
      <c r="M149" s="847">
        <v>0</v>
      </c>
      <c r="N149" s="205">
        <v>126491</v>
      </c>
      <c r="O149" s="848"/>
    </row>
    <row r="150" spans="1:15" s="406" customFormat="1" ht="12.75" customHeight="1">
      <c r="A150" s="550">
        <v>231183</v>
      </c>
      <c r="B150" s="851" t="s">
        <v>649</v>
      </c>
      <c r="C150" s="217">
        <v>77000</v>
      </c>
      <c r="D150" s="217">
        <v>39912</v>
      </c>
      <c r="E150" s="852">
        <f t="shared" si="4"/>
        <v>13.251653638003608</v>
      </c>
      <c r="F150" s="205">
        <f t="shared" si="5"/>
        <v>5289</v>
      </c>
      <c r="G150" s="217">
        <v>39926</v>
      </c>
      <c r="H150" s="846">
        <v>39912</v>
      </c>
      <c r="I150" s="847">
        <v>14</v>
      </c>
      <c r="J150" s="847">
        <v>0</v>
      </c>
      <c r="K150" s="847">
        <v>39912</v>
      </c>
      <c r="L150" s="205">
        <v>15</v>
      </c>
      <c r="M150" s="847">
        <v>0</v>
      </c>
      <c r="N150" s="205">
        <v>34638</v>
      </c>
      <c r="O150" s="848"/>
    </row>
    <row r="151" spans="1:15" s="406" customFormat="1" ht="12.75" customHeight="1">
      <c r="A151" s="550">
        <v>231184</v>
      </c>
      <c r="B151" s="851" t="s">
        <v>650</v>
      </c>
      <c r="C151" s="217">
        <v>98000</v>
      </c>
      <c r="D151" s="217">
        <v>46002</v>
      </c>
      <c r="E151" s="852">
        <f t="shared" si="4"/>
        <v>8.856136689709142</v>
      </c>
      <c r="F151" s="205">
        <f t="shared" si="5"/>
        <v>4074</v>
      </c>
      <c r="G151" s="217">
        <v>46020</v>
      </c>
      <c r="H151" s="846">
        <v>46001</v>
      </c>
      <c r="I151" s="847">
        <v>19</v>
      </c>
      <c r="J151" s="847">
        <v>0</v>
      </c>
      <c r="K151" s="847">
        <v>46002</v>
      </c>
      <c r="L151" s="205">
        <v>19</v>
      </c>
      <c r="M151" s="847">
        <v>0</v>
      </c>
      <c r="N151" s="205">
        <v>41947</v>
      </c>
      <c r="O151" s="848"/>
    </row>
    <row r="152" spans="1:15" s="406" customFormat="1" ht="12.75" customHeight="1">
      <c r="A152" s="550">
        <v>231185</v>
      </c>
      <c r="B152" s="851" t="s">
        <v>651</v>
      </c>
      <c r="C152" s="217">
        <v>137000</v>
      </c>
      <c r="D152" s="217">
        <v>92955</v>
      </c>
      <c r="E152" s="852">
        <f t="shared" si="4"/>
        <v>9.664891614221935</v>
      </c>
      <c r="F152" s="205">
        <f t="shared" si="5"/>
        <v>8984</v>
      </c>
      <c r="G152" s="217">
        <v>92951</v>
      </c>
      <c r="H152" s="846">
        <v>92948</v>
      </c>
      <c r="I152" s="847">
        <v>3</v>
      </c>
      <c r="J152" s="847">
        <v>0</v>
      </c>
      <c r="K152" s="847">
        <v>92955</v>
      </c>
      <c r="L152" s="205">
        <v>120</v>
      </c>
      <c r="M152" s="847">
        <v>100</v>
      </c>
      <c r="N152" s="205">
        <v>83991</v>
      </c>
      <c r="O152" s="848"/>
    </row>
    <row r="153" spans="1:15" s="406" customFormat="1" ht="12.75" customHeight="1">
      <c r="A153" s="550">
        <v>231187</v>
      </c>
      <c r="B153" s="851" t="s">
        <v>652</v>
      </c>
      <c r="C153" s="217">
        <v>80000</v>
      </c>
      <c r="D153" s="217">
        <v>83796</v>
      </c>
      <c r="E153" s="852">
        <f t="shared" si="4"/>
        <v>14.362260728435725</v>
      </c>
      <c r="F153" s="205">
        <f t="shared" si="5"/>
        <v>12035</v>
      </c>
      <c r="G153" s="217">
        <v>83747</v>
      </c>
      <c r="H153" s="846">
        <v>83735</v>
      </c>
      <c r="I153" s="847">
        <v>12</v>
      </c>
      <c r="J153" s="847">
        <v>0</v>
      </c>
      <c r="K153" s="847">
        <v>83743</v>
      </c>
      <c r="L153" s="205">
        <v>53</v>
      </c>
      <c r="M153" s="847">
        <v>0</v>
      </c>
      <c r="N153" s="205">
        <v>71761</v>
      </c>
      <c r="O153" s="848"/>
    </row>
    <row r="154" spans="1:15" s="406" customFormat="1" ht="12.75" customHeight="1">
      <c r="A154" s="550">
        <v>231188</v>
      </c>
      <c r="B154" s="851" t="s">
        <v>653</v>
      </c>
      <c r="C154" s="217">
        <v>52000</v>
      </c>
      <c r="D154" s="217">
        <v>34780</v>
      </c>
      <c r="E154" s="852">
        <f t="shared" si="4"/>
        <v>9.318573893041979</v>
      </c>
      <c r="F154" s="205">
        <f t="shared" si="5"/>
        <v>3241</v>
      </c>
      <c r="G154" s="217">
        <v>34769</v>
      </c>
      <c r="H154" s="846">
        <v>34762</v>
      </c>
      <c r="I154" s="847">
        <v>7</v>
      </c>
      <c r="J154" s="847">
        <v>0</v>
      </c>
      <c r="K154" s="847">
        <v>34763</v>
      </c>
      <c r="L154" s="205">
        <v>17</v>
      </c>
      <c r="M154" s="847">
        <v>0</v>
      </c>
      <c r="N154" s="205">
        <v>31539</v>
      </c>
      <c r="O154" s="848"/>
    </row>
    <row r="155" spans="1:15" s="406" customFormat="1" ht="12.75" customHeight="1">
      <c r="A155" s="550">
        <v>231189</v>
      </c>
      <c r="B155" s="851" t="s">
        <v>654</v>
      </c>
      <c r="C155" s="217">
        <v>100000</v>
      </c>
      <c r="D155" s="217">
        <v>79783</v>
      </c>
      <c r="E155" s="852">
        <f t="shared" si="4"/>
        <v>24.18811024905055</v>
      </c>
      <c r="F155" s="205">
        <f t="shared" si="5"/>
        <v>19298</v>
      </c>
      <c r="G155" s="217">
        <v>79744</v>
      </c>
      <c r="H155" s="846">
        <v>79729</v>
      </c>
      <c r="I155" s="847">
        <v>15</v>
      </c>
      <c r="J155" s="847">
        <v>0</v>
      </c>
      <c r="K155" s="847">
        <v>79729</v>
      </c>
      <c r="L155" s="205">
        <v>54</v>
      </c>
      <c r="M155" s="847">
        <v>0</v>
      </c>
      <c r="N155" s="205">
        <v>60485</v>
      </c>
      <c r="O155" s="848"/>
    </row>
    <row r="156" spans="1:15" s="406" customFormat="1" ht="24" customHeight="1">
      <c r="A156" s="1072" t="s">
        <v>655</v>
      </c>
      <c r="B156" s="1073"/>
      <c r="C156" s="217"/>
      <c r="D156" s="217"/>
      <c r="E156" s="845"/>
      <c r="F156" s="217"/>
      <c r="G156" s="217">
        <v>-214207</v>
      </c>
      <c r="H156" s="846"/>
      <c r="I156" s="847"/>
      <c r="J156" s="847"/>
      <c r="K156" s="847"/>
      <c r="L156" s="205"/>
      <c r="M156" s="847"/>
      <c r="N156" s="205"/>
      <c r="O156" s="848"/>
    </row>
    <row r="157" spans="1:15" ht="23.25" customHeight="1">
      <c r="A157" s="1062" t="s">
        <v>118</v>
      </c>
      <c r="B157" s="1063"/>
      <c r="C157" s="6">
        <f>SUM(C102:C156)</f>
        <v>3413313</v>
      </c>
      <c r="D157" s="6">
        <f>SUM(D102:D156)</f>
        <v>1813933</v>
      </c>
      <c r="E157" s="554" t="s">
        <v>777</v>
      </c>
      <c r="F157" s="6">
        <f aca="true" t="shared" si="6" ref="F157:N157">SUM(F102:F156)</f>
        <v>404983</v>
      </c>
      <c r="G157" s="6">
        <f t="shared" si="6"/>
        <v>1529865</v>
      </c>
      <c r="H157" s="6">
        <f t="shared" si="6"/>
        <v>1430084</v>
      </c>
      <c r="I157" s="6">
        <f t="shared" si="6"/>
        <v>103698</v>
      </c>
      <c r="J157" s="6">
        <f t="shared" si="6"/>
        <v>0</v>
      </c>
      <c r="K157" s="6">
        <f t="shared" si="6"/>
        <v>1668230</v>
      </c>
      <c r="L157" s="6">
        <f t="shared" si="6"/>
        <v>119950</v>
      </c>
      <c r="M157" s="6">
        <f t="shared" si="6"/>
        <v>405919</v>
      </c>
      <c r="N157" s="6">
        <f t="shared" si="6"/>
        <v>976174</v>
      </c>
      <c r="O157" s="12"/>
    </row>
    <row r="158" spans="1:15" ht="23.25" customHeight="1">
      <c r="A158" s="555"/>
      <c r="B158" s="556"/>
      <c r="C158" s="191"/>
      <c r="D158" s="191"/>
      <c r="E158" s="268"/>
      <c r="F158" s="191"/>
      <c r="G158" s="191"/>
      <c r="H158" s="191"/>
      <c r="I158" s="191"/>
      <c r="J158" s="191"/>
      <c r="K158" s="191"/>
      <c r="L158" s="191"/>
      <c r="M158" s="191"/>
      <c r="N158" s="191"/>
      <c r="O158" s="12"/>
    </row>
    <row r="164" ht="12.75">
      <c r="J164" s="12"/>
    </row>
    <row r="166" ht="12.75">
      <c r="J166" s="12"/>
    </row>
    <row r="167" ht="12.75">
      <c r="J167" s="12"/>
    </row>
  </sheetData>
  <mergeCells count="30">
    <mergeCell ref="M103:M104"/>
    <mergeCell ref="N103:N104"/>
    <mergeCell ref="A156:B156"/>
    <mergeCell ref="A157:B157"/>
    <mergeCell ref="G103:G104"/>
    <mergeCell ref="H103:H104"/>
    <mergeCell ref="I103:I104"/>
    <mergeCell ref="J103:J104"/>
    <mergeCell ref="A95:B95"/>
    <mergeCell ref="A96:B96"/>
    <mergeCell ref="B97:N97"/>
    <mergeCell ref="A100:B100"/>
    <mergeCell ref="G25:G33"/>
    <mergeCell ref="J25:J33"/>
    <mergeCell ref="A52:A53"/>
    <mergeCell ref="C84:C87"/>
    <mergeCell ref="D84:D87"/>
    <mergeCell ref="E84:E87"/>
    <mergeCell ref="F84:F87"/>
    <mergeCell ref="G84:G87"/>
    <mergeCell ref="J84:J87"/>
    <mergeCell ref="K3:L3"/>
    <mergeCell ref="M3:N3"/>
    <mergeCell ref="A7:A8"/>
    <mergeCell ref="G9:G23"/>
    <mergeCell ref="J9:J23"/>
    <mergeCell ref="A1:K1"/>
    <mergeCell ref="G2:J2"/>
    <mergeCell ref="K2:L2"/>
    <mergeCell ref="M2:N2"/>
  </mergeCells>
  <printOptions/>
  <pageMargins left="0.7874015748031497" right="0.7874015748031497" top="0.7874015748031497" bottom="0.7874015748031497" header="0.5118110236220472" footer="0.5118110236220472"/>
  <pageSetup firstPageNumber="37" useFirstPageNumber="1" fitToHeight="0" fitToWidth="1" horizontalDpi="600" verticalDpi="600" orientation="landscape" paperSize="9" scale="68" r:id="rId1"/>
  <headerFooter alignWithMargins="0">
    <oddFooter>&amp;C&amp;P</oddFooter>
  </headerFooter>
  <rowBreaks count="2" manualBreakCount="2">
    <brk id="43" max="13" man="1"/>
    <brk id="90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selection activeCell="H23" sqref="H23"/>
    </sheetView>
  </sheetViews>
  <sheetFormatPr defaultColWidth="9.00390625" defaultRowHeight="12.75"/>
  <cols>
    <col min="1" max="1" width="6.25390625" style="0" customWidth="1"/>
    <col min="2" max="2" width="33.875" style="0" customWidth="1"/>
    <col min="3" max="3" width="8.875" style="0" customWidth="1"/>
    <col min="4" max="4" width="5.00390625" style="0" customWidth="1"/>
    <col min="5" max="5" width="7.875" style="0" customWidth="1"/>
    <col min="7" max="7" width="9.375" style="0" customWidth="1"/>
    <col min="8" max="8" width="8.00390625" style="0" customWidth="1"/>
    <col min="9" max="9" width="7.00390625" style="0" customWidth="1"/>
    <col min="10" max="10" width="12.75390625" style="0" bestFit="1" customWidth="1"/>
    <col min="11" max="11" width="9.00390625" style="0" customWidth="1"/>
    <col min="12" max="12" width="12.25390625" style="0" customWidth="1"/>
    <col min="13" max="13" width="12.875" style="0" customWidth="1"/>
    <col min="14" max="14" width="12.125" style="0" customWidth="1"/>
    <col min="15" max="15" width="9.00390625" style="0" customWidth="1"/>
    <col min="16" max="16" width="10.875" style="0" customWidth="1"/>
    <col min="17" max="17" width="9.375" style="0" customWidth="1"/>
  </cols>
  <sheetData>
    <row r="1" spans="1:17" ht="36" customHeight="1">
      <c r="A1" s="1041" t="s">
        <v>119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1041"/>
      <c r="Q1" s="1041"/>
    </row>
    <row r="2" spans="2:17" ht="25.5" customHeight="1">
      <c r="B2" s="543"/>
      <c r="F2" s="1081"/>
      <c r="G2" s="1081"/>
      <c r="H2" s="1081"/>
      <c r="I2" s="1082"/>
      <c r="J2" s="1047" t="s">
        <v>656</v>
      </c>
      <c r="K2" s="1083"/>
      <c r="L2" s="1045" t="s">
        <v>657</v>
      </c>
      <c r="M2" s="1084"/>
      <c r="N2" s="1084"/>
      <c r="O2" s="1085"/>
      <c r="P2" s="1045" t="s">
        <v>457</v>
      </c>
      <c r="Q2" s="1085"/>
    </row>
    <row r="3" spans="1:17" ht="57" customHeight="1">
      <c r="A3" s="546" t="s">
        <v>196</v>
      </c>
      <c r="B3" s="546" t="s">
        <v>658</v>
      </c>
      <c r="C3" s="548" t="s">
        <v>659</v>
      </c>
      <c r="D3" s="548" t="s">
        <v>460</v>
      </c>
      <c r="E3" s="548" t="s">
        <v>461</v>
      </c>
      <c r="F3" s="548" t="s">
        <v>660</v>
      </c>
      <c r="G3" s="548" t="s">
        <v>661</v>
      </c>
      <c r="H3" s="549" t="s">
        <v>120</v>
      </c>
      <c r="I3" s="549" t="s">
        <v>464</v>
      </c>
      <c r="J3" s="549" t="s">
        <v>662</v>
      </c>
      <c r="K3" s="557" t="s">
        <v>418</v>
      </c>
      <c r="L3" s="557" t="s">
        <v>663</v>
      </c>
      <c r="M3" s="557" t="s">
        <v>664</v>
      </c>
      <c r="N3" s="557" t="s">
        <v>121</v>
      </c>
      <c r="O3" s="557" t="s">
        <v>122</v>
      </c>
      <c r="P3" s="557" t="s">
        <v>123</v>
      </c>
      <c r="Q3" s="548" t="s">
        <v>124</v>
      </c>
    </row>
    <row r="4" spans="1:18" s="406" customFormat="1" ht="38.25" customHeight="1">
      <c r="A4" s="1078" t="s">
        <v>665</v>
      </c>
      <c r="B4" s="113" t="s">
        <v>666</v>
      </c>
      <c r="C4" s="217">
        <v>175094</v>
      </c>
      <c r="D4" s="858">
        <v>29.9</v>
      </c>
      <c r="E4" s="217">
        <v>52353</v>
      </c>
      <c r="F4" s="217">
        <v>120000</v>
      </c>
      <c r="G4" s="846">
        <v>117700</v>
      </c>
      <c r="H4" s="847">
        <v>0</v>
      </c>
      <c r="I4" s="847">
        <v>0</v>
      </c>
      <c r="J4" s="847">
        <v>111420</v>
      </c>
      <c r="K4" s="205">
        <v>689</v>
      </c>
      <c r="L4" s="847">
        <v>62985</v>
      </c>
      <c r="M4" s="847">
        <v>62985</v>
      </c>
      <c r="N4" s="847">
        <v>0</v>
      </c>
      <c r="O4" s="859">
        <v>0</v>
      </c>
      <c r="P4" s="846">
        <v>122741</v>
      </c>
      <c r="Q4" s="205">
        <v>0</v>
      </c>
      <c r="R4" s="848"/>
    </row>
    <row r="5" spans="1:18" s="406" customFormat="1" ht="51" customHeight="1">
      <c r="A5" s="1079"/>
      <c r="B5" s="113" t="s">
        <v>668</v>
      </c>
      <c r="C5" s="217"/>
      <c r="D5" s="858"/>
      <c r="E5" s="217"/>
      <c r="F5" s="217">
        <v>-2300</v>
      </c>
      <c r="G5" s="846"/>
      <c r="H5" s="847"/>
      <c r="I5" s="847"/>
      <c r="J5" s="847"/>
      <c r="K5" s="205"/>
      <c r="L5" s="847"/>
      <c r="M5" s="847"/>
      <c r="N5" s="847"/>
      <c r="O5" s="859"/>
      <c r="P5" s="846"/>
      <c r="Q5" s="205"/>
      <c r="R5" s="848"/>
    </row>
    <row r="6" spans="1:18" s="406" customFormat="1" ht="38.25" customHeight="1">
      <c r="A6" s="1078" t="s">
        <v>669</v>
      </c>
      <c r="B6" s="113" t="s">
        <v>670</v>
      </c>
      <c r="C6" s="217">
        <v>15739</v>
      </c>
      <c r="D6" s="858">
        <v>25.1</v>
      </c>
      <c r="E6" s="217">
        <v>3955</v>
      </c>
      <c r="F6" s="217">
        <v>25000</v>
      </c>
      <c r="G6" s="846">
        <v>12000</v>
      </c>
      <c r="H6" s="847">
        <v>0</v>
      </c>
      <c r="I6" s="847">
        <v>0</v>
      </c>
      <c r="J6" s="847">
        <v>4628</v>
      </c>
      <c r="K6" s="205">
        <v>0</v>
      </c>
      <c r="L6" s="847">
        <v>11112</v>
      </c>
      <c r="M6" s="847">
        <v>11112</v>
      </c>
      <c r="N6" s="847">
        <v>0</v>
      </c>
      <c r="O6" s="859">
        <v>0</v>
      </c>
      <c r="P6" s="846">
        <v>11785</v>
      </c>
      <c r="Q6" s="205">
        <v>0</v>
      </c>
      <c r="R6" s="848"/>
    </row>
    <row r="7" spans="1:18" s="406" customFormat="1" ht="51" customHeight="1">
      <c r="A7" s="1079"/>
      <c r="B7" s="113" t="s">
        <v>668</v>
      </c>
      <c r="C7" s="217"/>
      <c r="D7" s="858"/>
      <c r="E7" s="217"/>
      <c r="F7" s="217">
        <v>-13000</v>
      </c>
      <c r="G7" s="846"/>
      <c r="H7" s="847"/>
      <c r="I7" s="847"/>
      <c r="J7" s="847"/>
      <c r="K7" s="205"/>
      <c r="L7" s="847"/>
      <c r="M7" s="847"/>
      <c r="N7" s="847"/>
      <c r="O7" s="859"/>
      <c r="P7" s="846"/>
      <c r="Q7" s="205"/>
      <c r="R7" s="848"/>
    </row>
    <row r="8" spans="1:18" s="406" customFormat="1" ht="25.5" customHeight="1">
      <c r="A8" s="109" t="s">
        <v>671</v>
      </c>
      <c r="B8" s="113" t="s">
        <v>672</v>
      </c>
      <c r="C8" s="217">
        <v>28324</v>
      </c>
      <c r="D8" s="858">
        <v>29.8</v>
      </c>
      <c r="E8" s="217">
        <v>8426</v>
      </c>
      <c r="F8" s="217">
        <v>43000</v>
      </c>
      <c r="G8" s="846">
        <v>15573</v>
      </c>
      <c r="H8" s="847">
        <v>0</v>
      </c>
      <c r="I8" s="847">
        <v>0</v>
      </c>
      <c r="J8" s="847">
        <v>13503</v>
      </c>
      <c r="K8" s="205">
        <v>0</v>
      </c>
      <c r="L8" s="847">
        <v>14681</v>
      </c>
      <c r="M8" s="847">
        <v>14681</v>
      </c>
      <c r="N8" s="847">
        <v>0</v>
      </c>
      <c r="O8" s="859">
        <v>0</v>
      </c>
      <c r="P8" s="846">
        <v>19898</v>
      </c>
      <c r="Q8" s="205">
        <v>0</v>
      </c>
      <c r="R8" s="848"/>
    </row>
    <row r="9" spans="1:18" s="406" customFormat="1" ht="51" customHeight="1">
      <c r="A9" s="109"/>
      <c r="B9" s="113" t="s">
        <v>668</v>
      </c>
      <c r="C9" s="217"/>
      <c r="D9" s="858"/>
      <c r="E9" s="217"/>
      <c r="F9" s="217">
        <v>-27427</v>
      </c>
      <c r="G9" s="846"/>
      <c r="H9" s="847"/>
      <c r="I9" s="847"/>
      <c r="J9" s="847"/>
      <c r="K9" s="205"/>
      <c r="L9" s="847"/>
      <c r="M9" s="847"/>
      <c r="N9" s="847"/>
      <c r="O9" s="859"/>
      <c r="P9" s="846"/>
      <c r="Q9" s="205"/>
      <c r="R9" s="848"/>
    </row>
    <row r="10" spans="1:18" s="406" customFormat="1" ht="25.5" customHeight="1">
      <c r="A10" s="109" t="s">
        <v>207</v>
      </c>
      <c r="B10" s="113" t="s">
        <v>273</v>
      </c>
      <c r="C10" s="217">
        <v>202163</v>
      </c>
      <c r="D10" s="858">
        <v>7.5</v>
      </c>
      <c r="E10" s="217">
        <v>1516</v>
      </c>
      <c r="F10" s="217">
        <v>30000</v>
      </c>
      <c r="G10" s="846">
        <v>123332</v>
      </c>
      <c r="H10" s="847">
        <v>10380</v>
      </c>
      <c r="I10" s="853" t="s">
        <v>674</v>
      </c>
      <c r="J10" s="847">
        <v>123460</v>
      </c>
      <c r="K10" s="205">
        <v>21419</v>
      </c>
      <c r="L10" s="847">
        <v>0</v>
      </c>
      <c r="M10" s="847">
        <v>61348</v>
      </c>
      <c r="N10" s="847">
        <v>80000</v>
      </c>
      <c r="O10" s="859">
        <v>80000</v>
      </c>
      <c r="P10" s="846">
        <v>0</v>
      </c>
      <c r="Q10" s="205">
        <v>184664</v>
      </c>
      <c r="R10" s="848"/>
    </row>
    <row r="11" spans="1:18" s="406" customFormat="1" ht="12.75" customHeight="1">
      <c r="A11" s="109" t="s">
        <v>201</v>
      </c>
      <c r="B11" s="113" t="s">
        <v>673</v>
      </c>
      <c r="C11" s="217">
        <v>141442</v>
      </c>
      <c r="D11" s="858">
        <v>7.5</v>
      </c>
      <c r="E11" s="217">
        <v>10768</v>
      </c>
      <c r="F11" s="853" t="s">
        <v>674</v>
      </c>
      <c r="G11" s="846">
        <v>29661</v>
      </c>
      <c r="H11" s="847">
        <v>268</v>
      </c>
      <c r="I11" s="853" t="s">
        <v>674</v>
      </c>
      <c r="J11" s="847">
        <v>25281</v>
      </c>
      <c r="K11" s="205">
        <v>4307</v>
      </c>
      <c r="L11" s="847">
        <v>72411</v>
      </c>
      <c r="M11" s="847">
        <v>72411</v>
      </c>
      <c r="N11" s="847">
        <v>0</v>
      </c>
      <c r="O11" s="859">
        <v>0</v>
      </c>
      <c r="P11" s="846">
        <v>73939</v>
      </c>
      <c r="Q11" s="205">
        <v>19545</v>
      </c>
      <c r="R11" s="848"/>
    </row>
    <row r="12" spans="1:18" s="406" customFormat="1" ht="12.75" customHeight="1">
      <c r="A12" s="109" t="s">
        <v>202</v>
      </c>
      <c r="B12" s="113" t="s">
        <v>675</v>
      </c>
      <c r="C12" s="217">
        <v>98462</v>
      </c>
      <c r="D12" s="858">
        <v>7.5</v>
      </c>
      <c r="E12" s="217">
        <v>7385</v>
      </c>
      <c r="F12" s="853" t="s">
        <v>674</v>
      </c>
      <c r="G12" s="846">
        <v>69000</v>
      </c>
      <c r="H12" s="847">
        <v>196</v>
      </c>
      <c r="I12" s="853" t="s">
        <v>674</v>
      </c>
      <c r="J12" s="847">
        <v>39983</v>
      </c>
      <c r="K12" s="205">
        <v>207</v>
      </c>
      <c r="L12" s="847">
        <v>70125</v>
      </c>
      <c r="M12" s="847">
        <v>70125</v>
      </c>
      <c r="N12" s="847">
        <v>0</v>
      </c>
      <c r="O12" s="859">
        <v>0</v>
      </c>
      <c r="P12" s="846">
        <v>90598</v>
      </c>
      <c r="Q12" s="205">
        <v>0</v>
      </c>
      <c r="R12" s="848"/>
    </row>
    <row r="13" spans="1:18" s="406" customFormat="1" ht="12.75" customHeight="1">
      <c r="A13" s="109" t="s">
        <v>203</v>
      </c>
      <c r="B13" s="113" t="s">
        <v>676</v>
      </c>
      <c r="C13" s="217">
        <v>267801</v>
      </c>
      <c r="D13" s="845">
        <v>7.5</v>
      </c>
      <c r="E13" s="217">
        <v>20085</v>
      </c>
      <c r="F13" s="853" t="s">
        <v>674</v>
      </c>
      <c r="G13" s="846">
        <v>75500</v>
      </c>
      <c r="H13" s="847">
        <v>0</v>
      </c>
      <c r="I13" s="853" t="s">
        <v>674</v>
      </c>
      <c r="J13" s="847">
        <v>84988</v>
      </c>
      <c r="K13" s="205">
        <v>90</v>
      </c>
      <c r="L13" s="847">
        <v>123250</v>
      </c>
      <c r="M13" s="847">
        <v>123250</v>
      </c>
      <c r="N13" s="847">
        <v>0</v>
      </c>
      <c r="O13" s="859">
        <v>0</v>
      </c>
      <c r="P13" s="846">
        <v>59278</v>
      </c>
      <c r="Q13" s="205">
        <v>133082</v>
      </c>
      <c r="R13" s="848"/>
    </row>
    <row r="14" spans="1:18" s="406" customFormat="1" ht="25.5" customHeight="1">
      <c r="A14" s="109" t="s">
        <v>204</v>
      </c>
      <c r="B14" s="849" t="s">
        <v>677</v>
      </c>
      <c r="C14" s="217">
        <v>85873</v>
      </c>
      <c r="D14" s="845">
        <v>12</v>
      </c>
      <c r="E14" s="217">
        <v>10267</v>
      </c>
      <c r="F14" s="853" t="s">
        <v>674</v>
      </c>
      <c r="G14" s="846">
        <v>57322</v>
      </c>
      <c r="H14" s="847">
        <v>0</v>
      </c>
      <c r="I14" s="853" t="s">
        <v>674</v>
      </c>
      <c r="J14" s="847">
        <v>46175</v>
      </c>
      <c r="K14" s="205">
        <v>0</v>
      </c>
      <c r="L14" s="847">
        <v>39698</v>
      </c>
      <c r="M14" s="847">
        <v>39698</v>
      </c>
      <c r="N14" s="847">
        <v>0</v>
      </c>
      <c r="O14" s="859">
        <v>0</v>
      </c>
      <c r="P14" s="846">
        <v>75605</v>
      </c>
      <c r="Q14" s="205">
        <v>0</v>
      </c>
      <c r="R14" s="848"/>
    </row>
    <row r="15" spans="1:18" s="406" customFormat="1" ht="25.5" customHeight="1">
      <c r="A15" s="109">
        <v>231102</v>
      </c>
      <c r="B15" s="849" t="s">
        <v>678</v>
      </c>
      <c r="C15" s="217">
        <v>173260</v>
      </c>
      <c r="D15" s="845">
        <v>12</v>
      </c>
      <c r="E15" s="217">
        <v>20923</v>
      </c>
      <c r="F15" s="853" t="s">
        <v>674</v>
      </c>
      <c r="G15" s="846">
        <v>119389</v>
      </c>
      <c r="H15" s="847">
        <v>0</v>
      </c>
      <c r="I15" s="853" t="s">
        <v>674</v>
      </c>
      <c r="J15" s="847">
        <v>68575</v>
      </c>
      <c r="K15" s="205">
        <v>0</v>
      </c>
      <c r="L15" s="847">
        <v>104685</v>
      </c>
      <c r="M15" s="847">
        <v>104685</v>
      </c>
      <c r="N15" s="847">
        <v>0</v>
      </c>
      <c r="O15" s="859">
        <v>0</v>
      </c>
      <c r="P15" s="846">
        <v>152337</v>
      </c>
      <c r="Q15" s="205">
        <v>0</v>
      </c>
      <c r="R15" s="848"/>
    </row>
    <row r="16" spans="1:18" s="406" customFormat="1" ht="12.75" customHeight="1">
      <c r="A16" s="109">
        <v>231103</v>
      </c>
      <c r="B16" s="849" t="s">
        <v>679</v>
      </c>
      <c r="C16" s="217">
        <v>165540</v>
      </c>
      <c r="D16" s="845">
        <v>7.5</v>
      </c>
      <c r="E16" s="217">
        <v>12416</v>
      </c>
      <c r="F16" s="853" t="s">
        <v>674</v>
      </c>
      <c r="G16" s="846">
        <v>7563</v>
      </c>
      <c r="H16" s="847">
        <v>50474</v>
      </c>
      <c r="I16" s="853" t="s">
        <v>674</v>
      </c>
      <c r="J16" s="847">
        <v>7573</v>
      </c>
      <c r="K16" s="205">
        <v>50511</v>
      </c>
      <c r="L16" s="847">
        <v>0</v>
      </c>
      <c r="M16" s="847">
        <v>60349</v>
      </c>
      <c r="N16" s="847">
        <v>115000</v>
      </c>
      <c r="O16" s="859">
        <v>115000</v>
      </c>
      <c r="P16" s="846">
        <v>0</v>
      </c>
      <c r="Q16" s="205">
        <v>72400</v>
      </c>
      <c r="R16" s="848"/>
    </row>
    <row r="17" spans="1:18" s="406" customFormat="1" ht="25.5" customHeight="1">
      <c r="A17" s="109">
        <v>231112</v>
      </c>
      <c r="B17" s="849" t="s">
        <v>680</v>
      </c>
      <c r="C17" s="217">
        <v>140000</v>
      </c>
      <c r="D17" s="845">
        <v>7.5</v>
      </c>
      <c r="E17" s="217">
        <v>10500</v>
      </c>
      <c r="F17" s="853" t="s">
        <v>674</v>
      </c>
      <c r="G17" s="846">
        <v>5585</v>
      </c>
      <c r="H17" s="847">
        <v>45528</v>
      </c>
      <c r="I17" s="853" t="s">
        <v>674</v>
      </c>
      <c r="J17" s="847">
        <v>5302</v>
      </c>
      <c r="K17" s="205">
        <v>45821</v>
      </c>
      <c r="L17" s="847">
        <v>0</v>
      </c>
      <c r="M17" s="847">
        <v>43464</v>
      </c>
      <c r="N17" s="847">
        <v>79924</v>
      </c>
      <c r="O17" s="859">
        <v>79924</v>
      </c>
      <c r="P17" s="846">
        <v>0</v>
      </c>
      <c r="Q17" s="205">
        <v>71471</v>
      </c>
      <c r="R17" s="848"/>
    </row>
    <row r="18" spans="1:18" s="406" customFormat="1" ht="12.75" customHeight="1">
      <c r="A18" s="109">
        <v>231192</v>
      </c>
      <c r="B18" s="849" t="s">
        <v>486</v>
      </c>
      <c r="C18" s="217">
        <v>50000</v>
      </c>
      <c r="D18" s="845">
        <v>7.5</v>
      </c>
      <c r="E18" s="217">
        <v>3750</v>
      </c>
      <c r="F18" s="853" t="s">
        <v>674</v>
      </c>
      <c r="G18" s="846">
        <v>1086</v>
      </c>
      <c r="H18" s="847">
        <v>32076</v>
      </c>
      <c r="I18" s="853" t="s">
        <v>674</v>
      </c>
      <c r="J18" s="847">
        <v>1086</v>
      </c>
      <c r="K18" s="205">
        <v>32245</v>
      </c>
      <c r="L18" s="847">
        <v>0</v>
      </c>
      <c r="M18" s="847">
        <v>0</v>
      </c>
      <c r="N18" s="847">
        <v>27500</v>
      </c>
      <c r="O18" s="859">
        <v>27500</v>
      </c>
      <c r="P18" s="846">
        <v>0</v>
      </c>
      <c r="Q18" s="205">
        <v>17904</v>
      </c>
      <c r="R18" s="848"/>
    </row>
    <row r="19" spans="1:18" ht="27" customHeight="1">
      <c r="A19" s="558"/>
      <c r="B19" s="558" t="s">
        <v>1218</v>
      </c>
      <c r="C19" s="6">
        <f>SUM(C4:C18)</f>
        <v>1543698</v>
      </c>
      <c r="D19" s="554" t="s">
        <v>777</v>
      </c>
      <c r="E19" s="6">
        <f>SUM(E4:E18)</f>
        <v>162344</v>
      </c>
      <c r="F19" s="6">
        <f>SUM(F4:F15)</f>
        <v>175273</v>
      </c>
      <c r="G19" s="6">
        <f>SUM(G4:G18)</f>
        <v>633711</v>
      </c>
      <c r="H19" s="6">
        <f>SUM(H4:H18)</f>
        <v>138922</v>
      </c>
      <c r="I19" s="6">
        <f>SUM(I4:I15)</f>
        <v>0</v>
      </c>
      <c r="J19" s="6">
        <f aca="true" t="shared" si="0" ref="J19:Q19">SUM(J4:J18)</f>
        <v>531974</v>
      </c>
      <c r="K19" s="6">
        <f t="shared" si="0"/>
        <v>155289</v>
      </c>
      <c r="L19" s="6">
        <f t="shared" si="0"/>
        <v>498947</v>
      </c>
      <c r="M19" s="6">
        <f t="shared" si="0"/>
        <v>664108</v>
      </c>
      <c r="N19" s="6">
        <f t="shared" si="0"/>
        <v>302424</v>
      </c>
      <c r="O19" s="6">
        <f t="shared" si="0"/>
        <v>302424</v>
      </c>
      <c r="P19" s="6">
        <f t="shared" si="0"/>
        <v>606181</v>
      </c>
      <c r="Q19" s="6">
        <f t="shared" si="0"/>
        <v>499066</v>
      </c>
      <c r="R19" s="12"/>
    </row>
    <row r="20" ht="15.75" customHeight="1"/>
    <row r="21" ht="25.5" customHeight="1">
      <c r="B21" t="s">
        <v>522</v>
      </c>
    </row>
    <row r="22" ht="12.75">
      <c r="G22" s="12"/>
    </row>
    <row r="23" ht="12.75">
      <c r="G23" s="12"/>
    </row>
    <row r="24" ht="9.75" customHeight="1"/>
    <row r="29" spans="14:17" ht="20.25">
      <c r="N29" s="1080"/>
      <c r="O29" s="1080"/>
      <c r="P29" s="1080"/>
      <c r="Q29" s="1080"/>
    </row>
  </sheetData>
  <mergeCells count="8">
    <mergeCell ref="A4:A5"/>
    <mergeCell ref="A6:A7"/>
    <mergeCell ref="N29:Q29"/>
    <mergeCell ref="A1:Q1"/>
    <mergeCell ref="F2:I2"/>
    <mergeCell ref="J2:K2"/>
    <mergeCell ref="L2:O2"/>
    <mergeCell ref="P2:Q2"/>
  </mergeCells>
  <printOptions/>
  <pageMargins left="0.7874015748031497" right="0.7874015748031497" top="0.7874015748031497" bottom="0.7874015748031497" header="0.5118110236220472" footer="0.5118110236220472"/>
  <pageSetup firstPageNumber="41" useFirstPageNumber="1" fitToHeight="1" fitToWidth="1" horizontalDpi="600" verticalDpi="600" orientation="landscape" paperSize="9" scale="6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H23" sqref="H23"/>
    </sheetView>
  </sheetViews>
  <sheetFormatPr defaultColWidth="9.00390625" defaultRowHeight="12.75"/>
  <cols>
    <col min="1" max="1" width="4.125" style="0" customWidth="1"/>
    <col min="2" max="2" width="7.75390625" style="0" customWidth="1"/>
    <col min="3" max="3" width="57.625" style="0" customWidth="1"/>
    <col min="4" max="4" width="15.75390625" style="0" customWidth="1"/>
    <col min="5" max="5" width="5.25390625" style="0" customWidth="1"/>
    <col min="6" max="6" width="7.875" style="0" customWidth="1"/>
    <col min="8" max="8" width="9.375" style="0" customWidth="1"/>
    <col min="9" max="9" width="8.625" style="0" customWidth="1"/>
    <col min="10" max="10" width="7.875" style="0" customWidth="1"/>
    <col min="11" max="11" width="12.75390625" style="0" bestFit="1" customWidth="1"/>
    <col min="12" max="12" width="12.125" style="0" customWidth="1"/>
    <col min="13" max="14" width="13.75390625" style="0" customWidth="1"/>
    <col min="15" max="15" width="12.125" style="0" bestFit="1" customWidth="1"/>
    <col min="16" max="16" width="10.875" style="0" customWidth="1"/>
    <col min="17" max="17" width="10.00390625" style="0" customWidth="1"/>
    <col min="18" max="18" width="12.25390625" style="0" customWidth="1"/>
  </cols>
  <sheetData>
    <row r="1" spans="1:18" ht="36" customHeight="1">
      <c r="A1" s="1041" t="s">
        <v>125</v>
      </c>
      <c r="B1" s="1041"/>
      <c r="C1" s="1041"/>
      <c r="D1" s="1041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3:4" ht="18">
      <c r="C2" s="149"/>
      <c r="D2" s="149"/>
    </row>
    <row r="3" spans="3:4" ht="18">
      <c r="C3" s="149"/>
      <c r="D3" s="149"/>
    </row>
    <row r="4" spans="3:4" ht="18.75" thickBot="1">
      <c r="C4" s="149"/>
      <c r="D4" s="693" t="s">
        <v>782</v>
      </c>
    </row>
    <row r="5" spans="2:4" ht="27" customHeight="1">
      <c r="B5" s="1086" t="s">
        <v>681</v>
      </c>
      <c r="C5" s="1087"/>
      <c r="D5" s="559">
        <v>-508701</v>
      </c>
    </row>
    <row r="6" spans="2:4" ht="27" customHeight="1">
      <c r="B6" s="1088" t="s">
        <v>682</v>
      </c>
      <c r="C6" s="1089"/>
      <c r="D6" s="560">
        <v>-110096</v>
      </c>
    </row>
    <row r="7" spans="2:4" ht="27" customHeight="1">
      <c r="B7" s="1088" t="s">
        <v>683</v>
      </c>
      <c r="C7" s="1089"/>
      <c r="D7" s="560">
        <v>618797</v>
      </c>
    </row>
    <row r="8" spans="2:4" ht="27" customHeight="1">
      <c r="B8" s="1088" t="s">
        <v>274</v>
      </c>
      <c r="C8" s="1089"/>
      <c r="D8" s="560">
        <v>0</v>
      </c>
    </row>
    <row r="9" spans="2:4" ht="27" customHeight="1">
      <c r="B9" s="1088" t="s">
        <v>275</v>
      </c>
      <c r="C9" s="1089"/>
      <c r="D9" s="560">
        <v>-41436</v>
      </c>
    </row>
    <row r="10" spans="2:4" ht="27" customHeight="1">
      <c r="B10" s="1088" t="s">
        <v>276</v>
      </c>
      <c r="C10" s="1089"/>
      <c r="D10" s="560">
        <v>21585</v>
      </c>
    </row>
    <row r="11" spans="2:4" ht="27" customHeight="1">
      <c r="B11" s="1090" t="s">
        <v>126</v>
      </c>
      <c r="C11" s="1091"/>
      <c r="D11" s="761">
        <v>-45179</v>
      </c>
    </row>
    <row r="12" spans="2:4" ht="27" customHeight="1">
      <c r="B12" s="1088" t="s">
        <v>127</v>
      </c>
      <c r="C12" s="1089"/>
      <c r="D12" s="560">
        <v>20260</v>
      </c>
    </row>
    <row r="13" spans="2:4" ht="27" customHeight="1">
      <c r="B13" s="1090" t="s">
        <v>128</v>
      </c>
      <c r="C13" s="1091"/>
      <c r="D13" s="761">
        <v>-114581</v>
      </c>
    </row>
    <row r="14" spans="2:11" ht="27" customHeight="1">
      <c r="B14" s="1088" t="s">
        <v>129</v>
      </c>
      <c r="C14" s="1089"/>
      <c r="D14" s="560">
        <v>-80213</v>
      </c>
      <c r="K14" s="12"/>
    </row>
    <row r="15" spans="2:4" ht="29.25" customHeight="1">
      <c r="B15" s="1088" t="s">
        <v>130</v>
      </c>
      <c r="C15" s="1089"/>
      <c r="D15" s="560">
        <v>239564</v>
      </c>
    </row>
    <row r="16" spans="2:7" ht="27" customHeight="1" thickBot="1">
      <c r="B16" s="1092" t="s">
        <v>131</v>
      </c>
      <c r="C16" s="1093"/>
      <c r="D16" s="595">
        <v>0</v>
      </c>
      <c r="G16" s="780"/>
    </row>
  </sheetData>
  <mergeCells count="13">
    <mergeCell ref="B16:C16"/>
    <mergeCell ref="B12:C12"/>
    <mergeCell ref="B13:C13"/>
    <mergeCell ref="B14:C14"/>
    <mergeCell ref="B15:C15"/>
    <mergeCell ref="B8:C8"/>
    <mergeCell ref="B9:C9"/>
    <mergeCell ref="B10:C10"/>
    <mergeCell ref="B11:C11"/>
    <mergeCell ref="B5:C5"/>
    <mergeCell ref="B6:C6"/>
    <mergeCell ref="B7:C7"/>
    <mergeCell ref="A1:D1"/>
  </mergeCells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0.00390625" style="0" customWidth="1"/>
    <col min="2" max="2" width="67.37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89" customFormat="1" ht="18.75">
      <c r="A1" s="1098" t="s">
        <v>924</v>
      </c>
      <c r="B1" s="1099"/>
      <c r="C1" s="1099"/>
      <c r="D1" s="1099"/>
      <c r="E1" s="1099"/>
      <c r="F1" s="1099"/>
      <c r="G1" s="1099"/>
      <c r="H1" s="24"/>
      <c r="I1" s="67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</row>
    <row r="2" spans="1:9" ht="15.75" customHeight="1">
      <c r="A2" s="510" t="s">
        <v>508</v>
      </c>
      <c r="B2" s="10"/>
      <c r="C2" s="10"/>
      <c r="D2" s="10"/>
      <c r="E2" s="287"/>
      <c r="F2" s="127"/>
      <c r="G2" s="127"/>
      <c r="I2" s="19"/>
    </row>
    <row r="3" spans="1:5" s="24" customFormat="1" ht="14.25" customHeight="1">
      <c r="A3" s="49" t="s">
        <v>239</v>
      </c>
      <c r="E3" s="49"/>
    </row>
    <row r="4" ht="12" customHeight="1">
      <c r="E4" s="49" t="s">
        <v>782</v>
      </c>
    </row>
    <row r="5" spans="1:5" ht="23.25" customHeight="1">
      <c r="A5" s="64" t="s">
        <v>1249</v>
      </c>
      <c r="B5" s="65" t="s">
        <v>1250</v>
      </c>
      <c r="C5" s="338" t="s">
        <v>1144</v>
      </c>
      <c r="D5" s="816" t="s">
        <v>853</v>
      </c>
      <c r="E5" s="816" t="s">
        <v>1251</v>
      </c>
    </row>
    <row r="6" spans="1:5" ht="13.5" customHeight="1">
      <c r="A6" s="64"/>
      <c r="B6" s="65" t="s">
        <v>1152</v>
      </c>
      <c r="C6" s="337">
        <v>1700</v>
      </c>
      <c r="D6" s="203">
        <v>40000</v>
      </c>
      <c r="E6" s="66"/>
    </row>
    <row r="7" spans="1:5" s="406" customFormat="1" ht="12.75" customHeight="1">
      <c r="A7" s="817">
        <v>40190</v>
      </c>
      <c r="B7" s="818" t="s">
        <v>836</v>
      </c>
      <c r="C7" s="109">
        <v>1800</v>
      </c>
      <c r="D7" s="819">
        <v>-20</v>
      </c>
      <c r="E7" s="819">
        <v>39980</v>
      </c>
    </row>
    <row r="8" spans="1:5" s="406" customFormat="1" ht="14.25" customHeight="1">
      <c r="A8" s="1100">
        <v>40197</v>
      </c>
      <c r="B8" s="1104" t="s">
        <v>837</v>
      </c>
      <c r="C8" s="1078">
        <v>5000</v>
      </c>
      <c r="D8" s="1094">
        <v>-115</v>
      </c>
      <c r="E8" s="1094">
        <v>39865</v>
      </c>
    </row>
    <row r="9" spans="1:5" s="406" customFormat="1" ht="12.75">
      <c r="A9" s="1101"/>
      <c r="B9" s="1105"/>
      <c r="C9" s="1079"/>
      <c r="D9" s="1095"/>
      <c r="E9" s="1095"/>
    </row>
    <row r="10" spans="1:5" s="406" customFormat="1" ht="12.75">
      <c r="A10" s="817">
        <v>40197</v>
      </c>
      <c r="B10" s="820" t="s">
        <v>838</v>
      </c>
      <c r="C10" s="109">
        <v>5000</v>
      </c>
      <c r="D10" s="821">
        <v>-32</v>
      </c>
      <c r="E10" s="821">
        <v>39833</v>
      </c>
    </row>
    <row r="11" spans="1:5" s="406" customFormat="1" ht="25.5">
      <c r="A11" s="817">
        <v>40211</v>
      </c>
      <c r="B11" s="822" t="s">
        <v>840</v>
      </c>
      <c r="C11" s="109">
        <v>5000</v>
      </c>
      <c r="D11" s="821">
        <v>-12500</v>
      </c>
      <c r="E11" s="821">
        <v>27333</v>
      </c>
    </row>
    <row r="12" spans="1:5" s="406" customFormat="1" ht="12.75">
      <c r="A12" s="1102">
        <v>40218</v>
      </c>
      <c r="B12" s="1104" t="s">
        <v>841</v>
      </c>
      <c r="C12" s="1078">
        <v>5000</v>
      </c>
      <c r="D12" s="1094">
        <v>-16.9</v>
      </c>
      <c r="E12" s="1096">
        <v>27316.1</v>
      </c>
    </row>
    <row r="13" spans="1:5" s="406" customFormat="1" ht="12.75">
      <c r="A13" s="1103"/>
      <c r="B13" s="1105"/>
      <c r="C13" s="1079"/>
      <c r="D13" s="1095"/>
      <c r="E13" s="1097"/>
    </row>
    <row r="14" spans="1:5" s="406" customFormat="1" ht="38.25">
      <c r="A14" s="817">
        <v>40225</v>
      </c>
      <c r="B14" s="822" t="s">
        <v>412</v>
      </c>
      <c r="C14" s="109">
        <v>1800</v>
      </c>
      <c r="D14" s="819">
        <v>-53</v>
      </c>
      <c r="E14" s="823">
        <v>27263.1</v>
      </c>
    </row>
    <row r="15" spans="1:5" s="406" customFormat="1" ht="12.75" customHeight="1">
      <c r="A15" s="817">
        <v>40225</v>
      </c>
      <c r="B15" s="820" t="s">
        <v>1048</v>
      </c>
      <c r="C15" s="824">
        <v>9000</v>
      </c>
      <c r="D15" s="819">
        <v>-56</v>
      </c>
      <c r="E15" s="825">
        <v>27207.1</v>
      </c>
    </row>
    <row r="16" spans="1:5" s="406" customFormat="1" ht="12.75" customHeight="1">
      <c r="A16" s="817">
        <v>40239</v>
      </c>
      <c r="B16" s="822" t="s">
        <v>1173</v>
      </c>
      <c r="C16" s="109">
        <v>1800</v>
      </c>
      <c r="D16" s="821">
        <v>-100</v>
      </c>
      <c r="E16" s="823">
        <v>27107.1</v>
      </c>
    </row>
    <row r="17" spans="1:5" s="406" customFormat="1" ht="12.75">
      <c r="A17" s="1100">
        <v>40239</v>
      </c>
      <c r="B17" s="1104" t="s">
        <v>1174</v>
      </c>
      <c r="C17" s="1078">
        <v>5000</v>
      </c>
      <c r="D17" s="1094">
        <v>-1506.4</v>
      </c>
      <c r="E17" s="1094">
        <v>25600.7</v>
      </c>
    </row>
    <row r="18" spans="1:5" s="406" customFormat="1" ht="12.75" customHeight="1">
      <c r="A18" s="1101"/>
      <c r="B18" s="1105"/>
      <c r="C18" s="1079"/>
      <c r="D18" s="1095"/>
      <c r="E18" s="1095"/>
    </row>
    <row r="19" spans="1:5" s="406" customFormat="1" ht="12" customHeight="1">
      <c r="A19" s="817">
        <v>40239</v>
      </c>
      <c r="B19" s="822" t="s">
        <v>1175</v>
      </c>
      <c r="C19" s="109">
        <v>5100</v>
      </c>
      <c r="D19" s="821">
        <v>-40</v>
      </c>
      <c r="E19" s="821">
        <v>25560.7</v>
      </c>
    </row>
    <row r="20" spans="1:5" s="406" customFormat="1" ht="12.75" customHeight="1">
      <c r="A20" s="817">
        <v>40253</v>
      </c>
      <c r="B20" s="822" t="s">
        <v>1176</v>
      </c>
      <c r="C20" s="109">
        <v>1800</v>
      </c>
      <c r="D20" s="821">
        <v>-50</v>
      </c>
      <c r="E20" s="821">
        <v>25510.7</v>
      </c>
    </row>
    <row r="21" spans="1:5" s="406" customFormat="1" ht="12.75">
      <c r="A21" s="817">
        <v>40253</v>
      </c>
      <c r="B21" s="822" t="s">
        <v>1177</v>
      </c>
      <c r="C21" s="109">
        <v>5000</v>
      </c>
      <c r="D21" s="821">
        <v>-1500</v>
      </c>
      <c r="E21" s="825">
        <v>24010.7</v>
      </c>
    </row>
    <row r="22" spans="1:5" s="406" customFormat="1" ht="25.5">
      <c r="A22" s="817">
        <v>40260</v>
      </c>
      <c r="B22" s="822" t="s">
        <v>866</v>
      </c>
      <c r="C22" s="109">
        <v>1500</v>
      </c>
      <c r="D22" s="821">
        <v>-1000</v>
      </c>
      <c r="E22" s="819">
        <v>23010.7</v>
      </c>
    </row>
    <row r="23" spans="1:5" s="406" customFormat="1" ht="12.75" customHeight="1">
      <c r="A23" s="817">
        <v>40260</v>
      </c>
      <c r="B23" s="822" t="s">
        <v>867</v>
      </c>
      <c r="C23" s="109">
        <v>1600</v>
      </c>
      <c r="D23" s="821">
        <v>-2000</v>
      </c>
      <c r="E23" s="819">
        <v>21010.7</v>
      </c>
    </row>
    <row r="24" spans="1:5" s="406" customFormat="1" ht="38.25">
      <c r="A24" s="817">
        <v>40260</v>
      </c>
      <c r="B24" s="822" t="s">
        <v>868</v>
      </c>
      <c r="C24" s="109">
        <v>9000</v>
      </c>
      <c r="D24" s="821">
        <v>-1362.3</v>
      </c>
      <c r="E24" s="819">
        <v>19648.4</v>
      </c>
    </row>
    <row r="25" spans="1:5" s="406" customFormat="1" ht="25.5">
      <c r="A25" s="817">
        <v>40260</v>
      </c>
      <c r="B25" s="822" t="s">
        <v>870</v>
      </c>
      <c r="C25" s="109">
        <v>3000</v>
      </c>
      <c r="D25" s="821">
        <v>-300</v>
      </c>
      <c r="E25" s="819">
        <v>19348.4</v>
      </c>
    </row>
    <row r="26" spans="1:5" s="406" customFormat="1" ht="12.75">
      <c r="A26" s="817">
        <v>40260</v>
      </c>
      <c r="B26" s="822" t="s">
        <v>871</v>
      </c>
      <c r="C26" s="109">
        <v>5000</v>
      </c>
      <c r="D26" s="821">
        <v>-5783</v>
      </c>
      <c r="E26" s="825">
        <v>13565.4</v>
      </c>
    </row>
    <row r="27" spans="1:5" s="406" customFormat="1" ht="12.75">
      <c r="A27" s="817">
        <v>40267</v>
      </c>
      <c r="B27" s="826" t="s">
        <v>1195</v>
      </c>
      <c r="C27" s="827">
        <v>1700</v>
      </c>
      <c r="D27" s="828">
        <v>499.8</v>
      </c>
      <c r="E27" s="825">
        <v>14065.2</v>
      </c>
    </row>
    <row r="28" spans="1:5" s="406" customFormat="1" ht="38.25">
      <c r="A28" s="817">
        <v>40274</v>
      </c>
      <c r="B28" s="826" t="s">
        <v>726</v>
      </c>
      <c r="C28" s="109">
        <v>8007</v>
      </c>
      <c r="D28" s="821">
        <v>-950</v>
      </c>
      <c r="E28" s="819">
        <v>13115.2</v>
      </c>
    </row>
    <row r="29" spans="1:5" s="406" customFormat="1" ht="12.75">
      <c r="A29" s="817">
        <v>40274</v>
      </c>
      <c r="B29" s="826" t="s">
        <v>729</v>
      </c>
      <c r="C29" s="109">
        <v>3000</v>
      </c>
      <c r="D29" s="821">
        <v>-967</v>
      </c>
      <c r="E29" s="829">
        <v>12148.2</v>
      </c>
    </row>
    <row r="30" spans="1:5" s="406" customFormat="1" ht="12.75">
      <c r="A30" s="817">
        <v>40288</v>
      </c>
      <c r="B30" s="826" t="s">
        <v>730</v>
      </c>
      <c r="C30" s="109">
        <v>3000</v>
      </c>
      <c r="D30" s="821">
        <v>-100</v>
      </c>
      <c r="E30" s="829">
        <v>12048.2</v>
      </c>
    </row>
    <row r="31" spans="1:5" s="406" customFormat="1" ht="12.75">
      <c r="A31" s="817">
        <v>40288</v>
      </c>
      <c r="B31" s="826" t="s">
        <v>731</v>
      </c>
      <c r="C31" s="109">
        <v>1700</v>
      </c>
      <c r="D31" s="821">
        <v>1123.5</v>
      </c>
      <c r="E31" s="829">
        <v>13171.7</v>
      </c>
    </row>
    <row r="32" spans="1:5" s="406" customFormat="1" ht="38.25">
      <c r="A32" s="817">
        <v>40295</v>
      </c>
      <c r="B32" s="826" t="s">
        <v>732</v>
      </c>
      <c r="C32" s="109">
        <v>5100</v>
      </c>
      <c r="D32" s="821">
        <v>-110</v>
      </c>
      <c r="E32" s="829">
        <v>13061.7</v>
      </c>
    </row>
    <row r="33" spans="1:5" s="406" customFormat="1" ht="25.5" customHeight="1">
      <c r="A33" s="817">
        <v>40295</v>
      </c>
      <c r="B33" s="826" t="s">
        <v>733</v>
      </c>
      <c r="C33" s="109">
        <v>1500</v>
      </c>
      <c r="D33" s="821">
        <v>-50</v>
      </c>
      <c r="E33" s="829">
        <v>13011.7</v>
      </c>
    </row>
    <row r="34" spans="1:5" s="406" customFormat="1" ht="25.5">
      <c r="A34" s="817">
        <v>40295</v>
      </c>
      <c r="B34" s="826" t="s">
        <v>734</v>
      </c>
      <c r="C34" s="109">
        <v>3000</v>
      </c>
      <c r="D34" s="821">
        <v>-337</v>
      </c>
      <c r="E34" s="829">
        <v>12674.7</v>
      </c>
    </row>
    <row r="35" spans="1:5" s="406" customFormat="1" ht="12.75">
      <c r="A35" s="817">
        <v>40309</v>
      </c>
      <c r="B35" s="830" t="s">
        <v>735</v>
      </c>
      <c r="C35" s="109">
        <v>5000</v>
      </c>
      <c r="D35" s="821">
        <v>-286</v>
      </c>
      <c r="E35" s="829">
        <v>12388.7</v>
      </c>
    </row>
    <row r="36" spans="1:5" s="406" customFormat="1" ht="12.75">
      <c r="A36" s="817">
        <v>40309</v>
      </c>
      <c r="B36" s="826" t="s">
        <v>736</v>
      </c>
      <c r="C36" s="109">
        <v>9000</v>
      </c>
      <c r="D36" s="821">
        <v>-2400</v>
      </c>
      <c r="E36" s="829">
        <v>9988.7</v>
      </c>
    </row>
    <row r="37" spans="1:5" s="406" customFormat="1" ht="12.75">
      <c r="A37" s="817">
        <v>40309</v>
      </c>
      <c r="B37" s="826" t="s">
        <v>737</v>
      </c>
      <c r="C37" s="109">
        <v>9000</v>
      </c>
      <c r="D37" s="821">
        <v>-2400</v>
      </c>
      <c r="E37" s="829">
        <v>7588.7</v>
      </c>
    </row>
    <row r="38" spans="1:5" s="406" customFormat="1" ht="25.5" customHeight="1">
      <c r="A38" s="817">
        <v>40316</v>
      </c>
      <c r="B38" s="826" t="s">
        <v>733</v>
      </c>
      <c r="C38" s="109">
        <v>1500</v>
      </c>
      <c r="D38" s="821">
        <v>-120</v>
      </c>
      <c r="E38" s="829">
        <v>7468.7</v>
      </c>
    </row>
    <row r="39" spans="1:5" s="406" customFormat="1" ht="12.75">
      <c r="A39" s="817">
        <v>40344</v>
      </c>
      <c r="B39" s="820" t="s">
        <v>738</v>
      </c>
      <c r="C39" s="109">
        <v>3000</v>
      </c>
      <c r="D39" s="821">
        <v>-204</v>
      </c>
      <c r="E39" s="829">
        <v>7264.7</v>
      </c>
    </row>
    <row r="40" spans="1:5" s="406" customFormat="1" ht="25.5">
      <c r="A40" s="817">
        <v>40351</v>
      </c>
      <c r="B40" s="826" t="s">
        <v>739</v>
      </c>
      <c r="C40" s="109">
        <v>5100</v>
      </c>
      <c r="D40" s="821">
        <v>-2012.6</v>
      </c>
      <c r="E40" s="829">
        <v>5252.1</v>
      </c>
    </row>
    <row r="41" spans="1:5" s="406" customFormat="1" ht="12.75">
      <c r="A41" s="817">
        <v>40358</v>
      </c>
      <c r="B41" s="826" t="s">
        <v>740</v>
      </c>
      <c r="C41" s="109">
        <v>1900</v>
      </c>
      <c r="D41" s="821">
        <v>-18</v>
      </c>
      <c r="E41" s="829">
        <v>5234.1</v>
      </c>
    </row>
    <row r="42" spans="1:5" s="406" customFormat="1" ht="12.75">
      <c r="A42" s="817">
        <v>40358</v>
      </c>
      <c r="B42" s="820" t="s">
        <v>741</v>
      </c>
      <c r="C42" s="109">
        <v>2000</v>
      </c>
      <c r="D42" s="821">
        <v>-20</v>
      </c>
      <c r="E42" s="829">
        <v>5214.1</v>
      </c>
    </row>
    <row r="43" spans="1:5" s="406" customFormat="1" ht="12.75">
      <c r="A43" s="817">
        <v>40358</v>
      </c>
      <c r="B43" s="820" t="s">
        <v>742</v>
      </c>
      <c r="C43" s="109">
        <v>1800</v>
      </c>
      <c r="D43" s="821">
        <v>-360</v>
      </c>
      <c r="E43" s="831">
        <v>4854.1</v>
      </c>
    </row>
    <row r="44" spans="1:5" s="406" customFormat="1" ht="25.5">
      <c r="A44" s="817">
        <v>40386</v>
      </c>
      <c r="B44" s="826" t="s">
        <v>286</v>
      </c>
      <c r="C44" s="109">
        <v>3000</v>
      </c>
      <c r="D44" s="821">
        <v>-50</v>
      </c>
      <c r="E44" s="821">
        <v>4804.1</v>
      </c>
    </row>
    <row r="45" spans="1:5" s="406" customFormat="1" ht="12.75" customHeight="1">
      <c r="A45" s="817">
        <v>40400</v>
      </c>
      <c r="B45" s="826" t="s">
        <v>287</v>
      </c>
      <c r="C45" s="109">
        <v>8000</v>
      </c>
      <c r="D45" s="821">
        <v>-754</v>
      </c>
      <c r="E45" s="821">
        <v>4050.1</v>
      </c>
    </row>
    <row r="46" spans="1:5" s="406" customFormat="1" ht="12.75">
      <c r="A46" s="817">
        <v>40400</v>
      </c>
      <c r="B46" s="826" t="s">
        <v>288</v>
      </c>
      <c r="C46" s="109">
        <v>1600</v>
      </c>
      <c r="D46" s="821">
        <v>-1800</v>
      </c>
      <c r="E46" s="821">
        <v>2250.1</v>
      </c>
    </row>
    <row r="47" spans="1:5" s="406" customFormat="1" ht="12.75">
      <c r="A47" s="1100">
        <v>40400</v>
      </c>
      <c r="B47" s="1104" t="s">
        <v>289</v>
      </c>
      <c r="C47" s="1078">
        <v>5000</v>
      </c>
      <c r="D47" s="1094">
        <v>-184.5</v>
      </c>
      <c r="E47" s="1094">
        <v>2065.6</v>
      </c>
    </row>
    <row r="48" spans="1:5" s="406" customFormat="1" ht="12.75">
      <c r="A48" s="1101"/>
      <c r="B48" s="1105"/>
      <c r="C48" s="1079"/>
      <c r="D48" s="1095"/>
      <c r="E48" s="1095"/>
    </row>
    <row r="49" spans="1:5" s="406" customFormat="1" ht="25.5">
      <c r="A49" s="817">
        <v>40400</v>
      </c>
      <c r="B49" s="826" t="s">
        <v>290</v>
      </c>
      <c r="C49" s="109">
        <v>1800</v>
      </c>
      <c r="D49" s="821">
        <v>-100</v>
      </c>
      <c r="E49" s="821">
        <v>1965.6</v>
      </c>
    </row>
    <row r="50" spans="1:5" s="406" customFormat="1" ht="25.5">
      <c r="A50" s="817">
        <v>40400</v>
      </c>
      <c r="B50" s="826" t="s">
        <v>291</v>
      </c>
      <c r="C50" s="109">
        <v>1800</v>
      </c>
      <c r="D50" s="821">
        <v>-100</v>
      </c>
      <c r="E50" s="821">
        <v>1865.6</v>
      </c>
    </row>
    <row r="51" spans="1:5" s="406" customFormat="1" ht="25.5">
      <c r="A51" s="817">
        <v>40400</v>
      </c>
      <c r="B51" s="826" t="s">
        <v>292</v>
      </c>
      <c r="C51" s="109">
        <v>1800</v>
      </c>
      <c r="D51" s="821">
        <v>-50</v>
      </c>
      <c r="E51" s="821">
        <v>1815.6</v>
      </c>
    </row>
    <row r="52" spans="1:5" s="406" customFormat="1" ht="25.5">
      <c r="A52" s="817">
        <v>40421</v>
      </c>
      <c r="B52" s="826" t="s">
        <v>293</v>
      </c>
      <c r="C52" s="109">
        <v>4000</v>
      </c>
      <c r="D52" s="821">
        <v>-480</v>
      </c>
      <c r="E52" s="821">
        <v>1335.6</v>
      </c>
    </row>
    <row r="53" spans="1:5" s="406" customFormat="1" ht="12.75">
      <c r="A53" s="817">
        <v>40421</v>
      </c>
      <c r="B53" s="826" t="s">
        <v>294</v>
      </c>
      <c r="C53" s="109">
        <v>4000</v>
      </c>
      <c r="D53" s="821">
        <v>-58</v>
      </c>
      <c r="E53" s="821">
        <v>1277.6</v>
      </c>
    </row>
    <row r="54" spans="1:5" s="406" customFormat="1" ht="12.75">
      <c r="A54" s="817">
        <v>40421</v>
      </c>
      <c r="B54" s="826" t="s">
        <v>295</v>
      </c>
      <c r="C54" s="109">
        <v>1800</v>
      </c>
      <c r="D54" s="821">
        <v>-50</v>
      </c>
      <c r="E54" s="821">
        <v>1227.6</v>
      </c>
    </row>
    <row r="55" spans="1:5" s="406" customFormat="1" ht="12.75">
      <c r="A55" s="817">
        <v>40421</v>
      </c>
      <c r="B55" s="826" t="s">
        <v>296</v>
      </c>
      <c r="C55" s="109"/>
      <c r="D55" s="821">
        <v>50</v>
      </c>
      <c r="E55" s="821">
        <v>1277.6</v>
      </c>
    </row>
    <row r="56" spans="1:5" s="406" customFormat="1" ht="12.75">
      <c r="A56" s="817">
        <v>40428</v>
      </c>
      <c r="B56" s="826" t="s">
        <v>297</v>
      </c>
      <c r="C56" s="109">
        <v>5100</v>
      </c>
      <c r="D56" s="821">
        <v>-300</v>
      </c>
      <c r="E56" s="832">
        <v>977.6</v>
      </c>
    </row>
    <row r="57" spans="1:5" s="406" customFormat="1" ht="12.75">
      <c r="A57" s="817">
        <v>40484</v>
      </c>
      <c r="B57" s="833" t="s">
        <v>920</v>
      </c>
      <c r="C57" s="824">
        <v>5000</v>
      </c>
      <c r="D57" s="833">
        <v>-273</v>
      </c>
      <c r="E57" s="833">
        <v>704.6</v>
      </c>
    </row>
    <row r="58" spans="1:5" s="406" customFormat="1" ht="12.75">
      <c r="A58" s="817">
        <v>40484</v>
      </c>
      <c r="B58" s="833" t="s">
        <v>921</v>
      </c>
      <c r="C58" s="824">
        <v>1800</v>
      </c>
      <c r="D58" s="833">
        <v>-72</v>
      </c>
      <c r="E58" s="833">
        <v>632.6</v>
      </c>
    </row>
    <row r="59" spans="1:5" s="406" customFormat="1" ht="12.75">
      <c r="A59" s="817">
        <v>40533</v>
      </c>
      <c r="B59" s="833" t="s">
        <v>922</v>
      </c>
      <c r="C59" s="824">
        <v>1700</v>
      </c>
      <c r="D59" s="834">
        <v>2666.5</v>
      </c>
      <c r="E59" s="834">
        <v>3299.1</v>
      </c>
    </row>
    <row r="60" spans="1:5" s="406" customFormat="1" ht="12.75">
      <c r="A60" s="817">
        <v>40533</v>
      </c>
      <c r="B60" s="833" t="s">
        <v>987</v>
      </c>
      <c r="C60" s="824">
        <v>1700</v>
      </c>
      <c r="D60" s="834">
        <v>-3296</v>
      </c>
      <c r="E60" s="833">
        <v>3.1</v>
      </c>
    </row>
    <row r="61" spans="1:5" s="406" customFormat="1" ht="12.75">
      <c r="A61" s="817">
        <v>40554</v>
      </c>
      <c r="B61" s="833" t="s">
        <v>923</v>
      </c>
      <c r="C61" s="824">
        <v>1700</v>
      </c>
      <c r="D61" s="833">
        <v>19.2</v>
      </c>
      <c r="E61" s="835">
        <v>22.3</v>
      </c>
    </row>
    <row r="62" spans="1:5" ht="12.75">
      <c r="A62" s="126"/>
      <c r="B62" s="718"/>
      <c r="C62" s="86"/>
      <c r="D62" s="719"/>
      <c r="E62" s="720"/>
    </row>
    <row r="63" spans="1:5" s="24" customFormat="1" ht="14.25" customHeight="1">
      <c r="A63" s="49" t="s">
        <v>240</v>
      </c>
      <c r="E63" s="49"/>
    </row>
    <row r="64" ht="13.5" customHeight="1">
      <c r="E64" s="49" t="s">
        <v>782</v>
      </c>
    </row>
    <row r="65" spans="1:5" ht="23.25" customHeight="1">
      <c r="A65" s="64" t="s">
        <v>1249</v>
      </c>
      <c r="B65" s="65" t="s">
        <v>1250</v>
      </c>
      <c r="C65" s="338" t="s">
        <v>1144</v>
      </c>
      <c r="D65" s="816" t="s">
        <v>854</v>
      </c>
      <c r="E65" s="816" t="s">
        <v>1251</v>
      </c>
    </row>
    <row r="66" spans="1:8" ht="14.25" customHeight="1">
      <c r="A66" s="64"/>
      <c r="B66" s="65" t="s">
        <v>1153</v>
      </c>
      <c r="C66" s="337">
        <v>1700</v>
      </c>
      <c r="D66" s="203">
        <v>5000</v>
      </c>
      <c r="E66" s="222" t="s">
        <v>1253</v>
      </c>
      <c r="H66" s="2"/>
    </row>
    <row r="67" spans="1:8" ht="12.75" customHeight="1">
      <c r="A67" s="836">
        <v>40351</v>
      </c>
      <c r="B67" s="826" t="s">
        <v>725</v>
      </c>
      <c r="C67" s="837">
        <v>6000</v>
      </c>
      <c r="D67" s="823">
        <v>-2375</v>
      </c>
      <c r="E67" s="825">
        <v>2625</v>
      </c>
      <c r="H67" s="2"/>
    </row>
    <row r="68" spans="1:8" ht="12.75" customHeight="1">
      <c r="A68" s="836">
        <v>40533</v>
      </c>
      <c r="B68" s="729" t="s">
        <v>987</v>
      </c>
      <c r="C68" s="837">
        <v>1700</v>
      </c>
      <c r="D68" s="823">
        <v>-2625</v>
      </c>
      <c r="E68" s="838">
        <v>0</v>
      </c>
      <c r="H68" s="2"/>
    </row>
    <row r="69" spans="1:8" ht="12.75">
      <c r="A69" s="317"/>
      <c r="B69" s="318"/>
      <c r="C69" s="127"/>
      <c r="D69" s="319"/>
      <c r="E69" s="320"/>
      <c r="H69" s="2"/>
    </row>
    <row r="70" spans="1:5" s="24" customFormat="1" ht="13.5" customHeight="1">
      <c r="A70" s="49" t="s">
        <v>241</v>
      </c>
      <c r="E70" s="49"/>
    </row>
    <row r="71" ht="12" customHeight="1">
      <c r="E71" s="49" t="s">
        <v>782</v>
      </c>
    </row>
    <row r="72" spans="1:5" ht="23.25" customHeight="1">
      <c r="A72" s="64" t="s">
        <v>1249</v>
      </c>
      <c r="B72" s="65" t="s">
        <v>1250</v>
      </c>
      <c r="C72" s="338" t="s">
        <v>1144</v>
      </c>
      <c r="D72" s="816" t="s">
        <v>855</v>
      </c>
      <c r="E72" s="816" t="s">
        <v>1251</v>
      </c>
    </row>
    <row r="73" spans="1:7" ht="15" customHeight="1">
      <c r="A73" s="64"/>
      <c r="B73" s="65" t="s">
        <v>1153</v>
      </c>
      <c r="C73" s="337">
        <v>1700</v>
      </c>
      <c r="D73" s="203">
        <v>100000</v>
      </c>
      <c r="E73" s="66"/>
      <c r="G73" s="240"/>
    </row>
    <row r="74" spans="1:9" s="406" customFormat="1" ht="38.25" customHeight="1">
      <c r="A74" s="839">
        <v>40309</v>
      </c>
      <c r="B74" s="826" t="s">
        <v>720</v>
      </c>
      <c r="C74" s="109">
        <v>5100</v>
      </c>
      <c r="D74" s="840">
        <v>-10000</v>
      </c>
      <c r="E74" s="841">
        <v>90000</v>
      </c>
      <c r="I74" s="842"/>
    </row>
    <row r="75" spans="1:9" s="406" customFormat="1" ht="38.25">
      <c r="A75" s="817">
        <v>40309</v>
      </c>
      <c r="B75" s="826" t="s">
        <v>721</v>
      </c>
      <c r="C75" s="109">
        <v>9000</v>
      </c>
      <c r="D75" s="739">
        <v>-12730</v>
      </c>
      <c r="E75" s="841">
        <v>77270</v>
      </c>
      <c r="I75" s="842"/>
    </row>
    <row r="76" spans="1:9" s="406" customFormat="1" ht="25.5">
      <c r="A76" s="817">
        <v>40351</v>
      </c>
      <c r="B76" s="826" t="s">
        <v>722</v>
      </c>
      <c r="C76" s="109">
        <v>1800</v>
      </c>
      <c r="D76" s="739">
        <v>-1000</v>
      </c>
      <c r="E76" s="841">
        <v>76270</v>
      </c>
      <c r="I76" s="842"/>
    </row>
    <row r="77" spans="1:9" s="406" customFormat="1" ht="12.75">
      <c r="A77" s="817">
        <v>40351</v>
      </c>
      <c r="B77" s="826" t="s">
        <v>723</v>
      </c>
      <c r="C77" s="109">
        <v>1700</v>
      </c>
      <c r="D77" s="739">
        <v>-7000</v>
      </c>
      <c r="E77" s="841">
        <v>69270</v>
      </c>
      <c r="I77" s="842"/>
    </row>
    <row r="78" spans="1:9" s="406" customFormat="1" ht="25.5" customHeight="1">
      <c r="A78" s="817">
        <v>40351</v>
      </c>
      <c r="B78" s="826" t="s">
        <v>724</v>
      </c>
      <c r="C78" s="109">
        <v>8008</v>
      </c>
      <c r="D78" s="739">
        <v>-12800</v>
      </c>
      <c r="E78" s="841">
        <v>56470</v>
      </c>
      <c r="I78" s="842"/>
    </row>
    <row r="79" spans="1:9" s="406" customFormat="1" ht="25.5" customHeight="1">
      <c r="A79" s="817">
        <v>40351</v>
      </c>
      <c r="B79" s="826" t="s">
        <v>413</v>
      </c>
      <c r="C79" s="109">
        <v>3000</v>
      </c>
      <c r="D79" s="819">
        <v>-2500</v>
      </c>
      <c r="E79" s="841">
        <v>53970</v>
      </c>
      <c r="I79" s="842"/>
    </row>
    <row r="80" spans="1:9" s="406" customFormat="1" ht="25.5">
      <c r="A80" s="817">
        <v>40351</v>
      </c>
      <c r="B80" s="378" t="s">
        <v>905</v>
      </c>
      <c r="C80" s="109">
        <v>3000</v>
      </c>
      <c r="D80" s="819">
        <v>-5000</v>
      </c>
      <c r="E80" s="843">
        <v>48970</v>
      </c>
      <c r="I80" s="842"/>
    </row>
    <row r="81" spans="1:9" s="406" customFormat="1" ht="25.5">
      <c r="A81" s="817">
        <v>40442</v>
      </c>
      <c r="B81" s="826" t="s">
        <v>284</v>
      </c>
      <c r="C81" s="824">
        <v>4000</v>
      </c>
      <c r="D81" s="819">
        <v>-900</v>
      </c>
      <c r="E81" s="819">
        <v>48070</v>
      </c>
      <c r="I81" s="842"/>
    </row>
    <row r="82" spans="1:9" s="406" customFormat="1" ht="25.5">
      <c r="A82" s="817">
        <v>40442</v>
      </c>
      <c r="B82" s="729" t="s">
        <v>285</v>
      </c>
      <c r="C82" s="824">
        <v>2000</v>
      </c>
      <c r="D82" s="819">
        <v>-952.36</v>
      </c>
      <c r="E82" s="825">
        <v>47117.6</v>
      </c>
      <c r="I82" s="842"/>
    </row>
    <row r="83" spans="1:5" s="406" customFormat="1" ht="12.75">
      <c r="A83" s="817">
        <v>40491</v>
      </c>
      <c r="B83" s="826" t="s">
        <v>759</v>
      </c>
      <c r="C83" s="824">
        <v>1500</v>
      </c>
      <c r="D83" s="819">
        <v>-575</v>
      </c>
      <c r="E83" s="819">
        <v>46542.6</v>
      </c>
    </row>
    <row r="84" spans="1:5" s="406" customFormat="1" ht="12.75">
      <c r="A84" s="817">
        <v>40491</v>
      </c>
      <c r="B84" s="844" t="s">
        <v>760</v>
      </c>
      <c r="C84" s="824">
        <v>1000</v>
      </c>
      <c r="D84" s="819">
        <v>-6131</v>
      </c>
      <c r="E84" s="819">
        <v>40411.6</v>
      </c>
    </row>
    <row r="85" spans="1:5" s="406" customFormat="1" ht="25.5">
      <c r="A85" s="817">
        <v>40491</v>
      </c>
      <c r="B85" s="826" t="s">
        <v>761</v>
      </c>
      <c r="C85" s="824">
        <v>2000</v>
      </c>
      <c r="D85" s="819">
        <v>-2428</v>
      </c>
      <c r="E85" s="819">
        <v>37983.6</v>
      </c>
    </row>
    <row r="86" spans="1:5" s="406" customFormat="1" ht="12.75">
      <c r="A86" s="817">
        <v>40491</v>
      </c>
      <c r="B86" s="826" t="s">
        <v>762</v>
      </c>
      <c r="C86" s="824">
        <v>1700</v>
      </c>
      <c r="D86" s="819">
        <v>-8152.7</v>
      </c>
      <c r="E86" s="819">
        <v>29830.9</v>
      </c>
    </row>
    <row r="87" spans="1:5" s="406" customFormat="1" ht="12.75">
      <c r="A87" s="817">
        <v>40526</v>
      </c>
      <c r="B87" s="826" t="s">
        <v>763</v>
      </c>
      <c r="C87" s="824">
        <v>1500</v>
      </c>
      <c r="D87" s="819">
        <v>-900</v>
      </c>
      <c r="E87" s="819">
        <v>28930.9</v>
      </c>
    </row>
    <row r="88" spans="1:5" s="406" customFormat="1" ht="12.75">
      <c r="A88" s="817">
        <v>40526</v>
      </c>
      <c r="B88" s="826" t="s">
        <v>764</v>
      </c>
      <c r="C88" s="824">
        <v>5100</v>
      </c>
      <c r="D88" s="819">
        <v>-1317</v>
      </c>
      <c r="E88" s="819">
        <v>27613.9</v>
      </c>
    </row>
    <row r="89" spans="1:5" s="406" customFormat="1" ht="25.5">
      <c r="A89" s="817">
        <v>40526</v>
      </c>
      <c r="B89" s="826" t="s">
        <v>761</v>
      </c>
      <c r="C89" s="824">
        <v>2000</v>
      </c>
      <c r="D89" s="819">
        <v>-1836</v>
      </c>
      <c r="E89" s="819">
        <v>25777.9</v>
      </c>
    </row>
    <row r="90" spans="1:5" s="406" customFormat="1" ht="25.5">
      <c r="A90" s="817">
        <v>40526</v>
      </c>
      <c r="B90" s="826" t="s">
        <v>765</v>
      </c>
      <c r="C90" s="824">
        <v>2000</v>
      </c>
      <c r="D90" s="819">
        <v>-198</v>
      </c>
      <c r="E90" s="819">
        <v>25579.9</v>
      </c>
    </row>
    <row r="91" spans="1:5" s="406" customFormat="1" ht="12.75">
      <c r="A91" s="817">
        <v>40533</v>
      </c>
      <c r="B91" s="820" t="s">
        <v>987</v>
      </c>
      <c r="C91" s="824">
        <v>1700</v>
      </c>
      <c r="D91" s="739">
        <v>-25579</v>
      </c>
      <c r="E91" s="838">
        <v>0.9</v>
      </c>
    </row>
  </sheetData>
  <sheetProtection/>
  <mergeCells count="21">
    <mergeCell ref="B17:B18"/>
    <mergeCell ref="D17:D18"/>
    <mergeCell ref="A47:A48"/>
    <mergeCell ref="B47:B48"/>
    <mergeCell ref="C47:C48"/>
    <mergeCell ref="D47:D48"/>
    <mergeCell ref="C17:C18"/>
    <mergeCell ref="E47:E48"/>
    <mergeCell ref="E17:E18"/>
    <mergeCell ref="A1:G1"/>
    <mergeCell ref="A8:A9"/>
    <mergeCell ref="A12:A13"/>
    <mergeCell ref="B8:B9"/>
    <mergeCell ref="B12:B13"/>
    <mergeCell ref="C8:C9"/>
    <mergeCell ref="C12:C13"/>
    <mergeCell ref="A17:A18"/>
    <mergeCell ref="E8:E9"/>
    <mergeCell ref="D12:D13"/>
    <mergeCell ref="E12:E13"/>
    <mergeCell ref="D8:D9"/>
  </mergeCells>
  <printOptions horizontalCentered="1"/>
  <pageMargins left="0.7874015748031497" right="0.7874015748031497" top="0.7874015748031497" bottom="0.7874015748031497" header="0.5118110236220472" footer="0.8267716535433072"/>
  <pageSetup firstPageNumber="43" useFirstPageNumber="1" fitToHeight="0" fitToWidth="1" horizontalDpi="600" verticalDpi="600" orientation="portrait" paperSize="9" scale="82" r:id="rId1"/>
  <headerFooter alignWithMargins="0">
    <oddFooter>&amp;C&amp;P</oddFooter>
  </headerFooter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29.625" style="0" customWidth="1"/>
    <col min="2" max="4" width="15.00390625" style="0" customWidth="1"/>
    <col min="5" max="5" width="12.625" style="0" customWidth="1"/>
  </cols>
  <sheetData>
    <row r="2" spans="1:5" s="763" customFormat="1" ht="16.5" customHeight="1">
      <c r="A2" s="907" t="s">
        <v>1082</v>
      </c>
      <c r="B2" s="908"/>
      <c r="C2" s="908"/>
      <c r="D2" s="908"/>
      <c r="E2" s="908"/>
    </row>
    <row r="3" spans="1:5" ht="16.5">
      <c r="A3" s="911" t="s">
        <v>971</v>
      </c>
      <c r="B3" s="910"/>
      <c r="C3" s="910"/>
      <c r="D3" s="910"/>
      <c r="E3" s="910"/>
    </row>
    <row r="4" spans="1:4" ht="18">
      <c r="A4" s="457"/>
      <c r="B4" s="457"/>
      <c r="C4" s="457"/>
      <c r="D4" s="457"/>
    </row>
    <row r="5" ht="13.5" thickBot="1">
      <c r="E5" s="407" t="s">
        <v>782</v>
      </c>
    </row>
    <row r="6" spans="1:5" ht="29.25" customHeight="1" thickBot="1">
      <c r="A6" s="423" t="s">
        <v>953</v>
      </c>
      <c r="B6" s="604" t="s">
        <v>954</v>
      </c>
      <c r="C6" s="604" t="s">
        <v>972</v>
      </c>
      <c r="D6" s="604" t="s">
        <v>973</v>
      </c>
      <c r="E6" s="605" t="s">
        <v>956</v>
      </c>
    </row>
    <row r="7" spans="1:5" ht="18" customHeight="1">
      <c r="A7" s="412" t="s">
        <v>957</v>
      </c>
      <c r="B7" s="413">
        <v>0</v>
      </c>
      <c r="C7" s="413">
        <v>0</v>
      </c>
      <c r="D7" s="413">
        <v>0</v>
      </c>
      <c r="E7" s="606" t="s">
        <v>777</v>
      </c>
    </row>
    <row r="8" spans="1:5" ht="18" customHeight="1">
      <c r="A8" s="415" t="s">
        <v>958</v>
      </c>
      <c r="B8" s="416">
        <v>0</v>
      </c>
      <c r="C8" s="416">
        <v>1842</v>
      </c>
      <c r="D8" s="416">
        <v>3634</v>
      </c>
      <c r="E8" s="417">
        <f>D8/C8*100</f>
        <v>197.28555917480998</v>
      </c>
    </row>
    <row r="9" spans="1:5" ht="18" customHeight="1">
      <c r="A9" s="415" t="s">
        <v>959</v>
      </c>
      <c r="B9" s="416">
        <v>0</v>
      </c>
      <c r="C9" s="416">
        <v>0</v>
      </c>
      <c r="D9" s="416">
        <v>0</v>
      </c>
      <c r="E9" s="458" t="s">
        <v>777</v>
      </c>
    </row>
    <row r="10" spans="1:5" ht="18" customHeight="1" thickBot="1">
      <c r="A10" s="419" t="s">
        <v>960</v>
      </c>
      <c r="B10" s="420">
        <v>0</v>
      </c>
      <c r="C10" s="420">
        <v>1996259</v>
      </c>
      <c r="D10" s="420">
        <v>1996258</v>
      </c>
      <c r="E10" s="460">
        <f>D10/C10*100</f>
        <v>99.99994990629973</v>
      </c>
    </row>
    <row r="11" spans="1:5" ht="20.25" customHeight="1" thickBot="1">
      <c r="A11" s="607" t="s">
        <v>892</v>
      </c>
      <c r="B11" s="608">
        <f>SUM(B7:B10)</f>
        <v>0</v>
      </c>
      <c r="C11" s="608">
        <f>SUM(C7:C10)</f>
        <v>1998101</v>
      </c>
      <c r="D11" s="608">
        <f>SUM(D7:D10)</f>
        <v>1999892</v>
      </c>
      <c r="E11" s="609">
        <f>D11/C11*100</f>
        <v>100.08963510853555</v>
      </c>
    </row>
    <row r="12" spans="1:5" ht="12.75" customHeight="1" thickBot="1">
      <c r="A12" s="421"/>
      <c r="B12" s="422"/>
      <c r="C12" s="422"/>
      <c r="D12" s="422"/>
      <c r="E12" s="158"/>
    </row>
    <row r="13" spans="1:5" ht="20.25" customHeight="1" thickBot="1">
      <c r="A13" s="610" t="s">
        <v>898</v>
      </c>
      <c r="B13" s="611">
        <v>1025062</v>
      </c>
      <c r="C13" s="612">
        <f>4!C22</f>
        <v>1919414.9</v>
      </c>
      <c r="D13" s="612">
        <f>4!D22</f>
        <v>1602960</v>
      </c>
      <c r="E13" s="609">
        <f>D13/C13*100</f>
        <v>83.51294970149497</v>
      </c>
    </row>
    <row r="14" spans="1:5" ht="12.75" customHeight="1" thickBot="1">
      <c r="A14" s="421"/>
      <c r="B14" s="422"/>
      <c r="C14" s="422"/>
      <c r="D14" s="422"/>
      <c r="E14" s="158"/>
    </row>
    <row r="15" spans="1:5" ht="20.25" customHeight="1" thickBot="1">
      <c r="A15" s="423" t="s">
        <v>961</v>
      </c>
      <c r="B15" s="424">
        <f>SUM(B13+B11)</f>
        <v>1025062</v>
      </c>
      <c r="C15" s="424">
        <f>SUM(C13+C11)</f>
        <v>3917515.9</v>
      </c>
      <c r="D15" s="424">
        <f>SUM(D13+D11)</f>
        <v>3602852</v>
      </c>
      <c r="E15" s="425">
        <f>D15/C15*100</f>
        <v>91.96776967771848</v>
      </c>
    </row>
    <row r="16" spans="1:5" ht="24.75" customHeight="1" thickBot="1">
      <c r="A16" s="461"/>
      <c r="B16" s="462"/>
      <c r="C16" s="462"/>
      <c r="D16" s="462"/>
      <c r="E16" s="462"/>
    </row>
    <row r="17" spans="1:5" ht="17.25" customHeight="1" thickBot="1">
      <c r="A17" s="463" t="s">
        <v>974</v>
      </c>
      <c r="B17" s="426"/>
      <c r="C17" s="426"/>
      <c r="D17" s="427"/>
      <c r="E17" s="428"/>
    </row>
    <row r="18" spans="1:5" ht="18" customHeight="1">
      <c r="A18" s="464" t="s">
        <v>975</v>
      </c>
      <c r="B18" s="465">
        <v>51264.96</v>
      </c>
      <c r="C18" s="465">
        <v>354404</v>
      </c>
      <c r="D18" s="465">
        <v>230821</v>
      </c>
      <c r="E18" s="466">
        <f>D18/C18*100</f>
        <v>65.12934391259692</v>
      </c>
    </row>
    <row r="19" spans="1:5" ht="18" customHeight="1" thickBot="1">
      <c r="A19" s="467" t="s">
        <v>976</v>
      </c>
      <c r="B19" s="468">
        <v>973797.04</v>
      </c>
      <c r="C19" s="468">
        <v>1734157</v>
      </c>
      <c r="D19" s="468">
        <v>1437788</v>
      </c>
      <c r="E19" s="469">
        <f>D19/C19*100</f>
        <v>82.9099095410623</v>
      </c>
    </row>
    <row r="20" spans="1:5" ht="20.25" customHeight="1" thickBot="1">
      <c r="A20" s="613" t="s">
        <v>977</v>
      </c>
      <c r="B20" s="614">
        <f>SUM(B18:B19)</f>
        <v>1025062</v>
      </c>
      <c r="C20" s="614">
        <f>SUM(C18:C19)</f>
        <v>2088561</v>
      </c>
      <c r="D20" s="615">
        <f>SUM(D18:D19)</f>
        <v>1668609</v>
      </c>
      <c r="E20" s="616">
        <f>D20/C20*100</f>
        <v>79.89275869845315</v>
      </c>
    </row>
    <row r="21" spans="1:5" ht="12.75" customHeight="1" thickBot="1">
      <c r="A21" s="404"/>
      <c r="B21" s="440"/>
      <c r="C21" s="440"/>
      <c r="D21" s="440"/>
      <c r="E21" s="158"/>
    </row>
    <row r="22" spans="1:5" ht="20.25" customHeight="1" thickBot="1">
      <c r="A22" s="617" t="s">
        <v>894</v>
      </c>
      <c r="B22" s="614">
        <v>0</v>
      </c>
      <c r="C22" s="614">
        <f>4!C40</f>
        <v>1828955</v>
      </c>
      <c r="D22" s="614">
        <f>4!D40</f>
        <v>1755580</v>
      </c>
      <c r="E22" s="618">
        <f>D22/C22*100</f>
        <v>95.98814623651211</v>
      </c>
    </row>
    <row r="23" spans="1:5" ht="12.75" customHeight="1" thickBot="1">
      <c r="A23" s="404"/>
      <c r="B23" s="440"/>
      <c r="C23" s="440"/>
      <c r="D23" s="440"/>
      <c r="E23" s="470"/>
    </row>
    <row r="24" spans="1:5" ht="20.25" customHeight="1" thickBot="1">
      <c r="A24" s="444" t="s">
        <v>1129</v>
      </c>
      <c r="B24" s="445">
        <f>SUM(B22+B20)</f>
        <v>1025062</v>
      </c>
      <c r="C24" s="445">
        <f>SUM(C22+C20)</f>
        <v>3917516</v>
      </c>
      <c r="D24" s="445">
        <f>SUM(D22+D20)</f>
        <v>3424189</v>
      </c>
      <c r="E24" s="446">
        <f>D24/C24*100</f>
        <v>87.40714779467396</v>
      </c>
    </row>
    <row r="25" spans="2:4" ht="20.25" customHeight="1" thickBot="1">
      <c r="B25" s="402"/>
      <c r="C25" s="402"/>
      <c r="D25" s="402"/>
    </row>
    <row r="26" spans="1:5" ht="22.5" customHeight="1" thickBot="1">
      <c r="A26" s="423" t="s">
        <v>896</v>
      </c>
      <c r="B26" s="445">
        <f>B15-B24</f>
        <v>0</v>
      </c>
      <c r="C26" s="445">
        <f>C15-C24</f>
        <v>-0.10000000009313226</v>
      </c>
      <c r="D26" s="445">
        <f>D15-D24</f>
        <v>178663</v>
      </c>
      <c r="E26" s="471" t="s">
        <v>777</v>
      </c>
    </row>
    <row r="28" ht="12.75">
      <c r="A28" t="s">
        <v>406</v>
      </c>
    </row>
    <row r="46" spans="1:5" ht="12.75">
      <c r="A46" s="10"/>
      <c r="B46" s="10"/>
      <c r="C46" s="10"/>
      <c r="D46" s="10"/>
      <c r="E46" s="10"/>
    </row>
    <row r="47" spans="1:5" ht="12.75" customHeight="1">
      <c r="A47" s="453"/>
      <c r="B47" s="454"/>
      <c r="C47" s="454"/>
      <c r="D47" s="455"/>
      <c r="E47" s="10"/>
    </row>
    <row r="48" spans="1:5" ht="12" customHeight="1">
      <c r="A48" s="453"/>
      <c r="B48" s="454"/>
      <c r="C48" s="454"/>
      <c r="D48" s="455"/>
      <c r="E48" s="10"/>
    </row>
    <row r="49" spans="1:5" ht="12.75" customHeight="1">
      <c r="A49" s="404"/>
      <c r="B49" s="404"/>
      <c r="C49" s="404"/>
      <c r="D49" s="455"/>
      <c r="E49" s="10"/>
    </row>
    <row r="50" spans="1:5" ht="12.75">
      <c r="A50" s="10"/>
      <c r="B50" s="10"/>
      <c r="C50" s="10"/>
      <c r="D50" s="10"/>
      <c r="E50" s="10"/>
    </row>
    <row r="51" spans="1:5" ht="12.75">
      <c r="A51" s="10"/>
      <c r="B51" s="10"/>
      <c r="C51" s="10"/>
      <c r="D51" s="10"/>
      <c r="E51" s="10"/>
    </row>
    <row r="52" spans="1:5" ht="12.75">
      <c r="A52" s="10"/>
      <c r="B52" s="10"/>
      <c r="C52" s="10"/>
      <c r="D52" s="10"/>
      <c r="E52" s="10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5.5" customHeight="1">
      <c r="A2" s="907" t="s">
        <v>869</v>
      </c>
      <c r="B2" s="912"/>
      <c r="C2" s="912"/>
      <c r="D2" s="912"/>
      <c r="E2" s="912"/>
    </row>
    <row r="3" spans="1:5" ht="20.25" customHeight="1">
      <c r="A3" s="913" t="s">
        <v>177</v>
      </c>
      <c r="B3" s="914"/>
      <c r="C3" s="914"/>
      <c r="D3" s="914"/>
      <c r="E3" s="914"/>
    </row>
    <row r="4" spans="1:5" ht="20.25" customHeight="1">
      <c r="A4" s="405"/>
      <c r="B4" s="472"/>
      <c r="C4" s="472"/>
      <c r="D4" s="472"/>
      <c r="E4" s="472"/>
    </row>
    <row r="5" ht="13.5" thickBot="1">
      <c r="E5" s="407" t="s">
        <v>782</v>
      </c>
    </row>
    <row r="6" spans="1:5" ht="26.25" customHeight="1">
      <c r="A6" s="473" t="s">
        <v>953</v>
      </c>
      <c r="B6" s="409" t="s">
        <v>954</v>
      </c>
      <c r="C6" s="409" t="s">
        <v>955</v>
      </c>
      <c r="D6" s="410" t="s">
        <v>1139</v>
      </c>
      <c r="E6" s="411" t="s">
        <v>956</v>
      </c>
    </row>
    <row r="7" spans="1:9" ht="15" customHeight="1">
      <c r="A7" s="412" t="s">
        <v>957</v>
      </c>
      <c r="B7" s="413">
        <v>3179281</v>
      </c>
      <c r="C7" s="507">
        <f>'PLNĚNÍ PŘÍJMŮ '!C15</f>
        <v>3528278</v>
      </c>
      <c r="D7" s="508">
        <f>'PLNĚNÍ PŘÍJMŮ '!D15</f>
        <v>3531552</v>
      </c>
      <c r="E7" s="414">
        <f>D7/C7*100</f>
        <v>100.09279314158353</v>
      </c>
      <c r="G7" s="127"/>
      <c r="H7" s="127"/>
      <c r="I7" s="127"/>
    </row>
    <row r="8" spans="1:9" ht="15" customHeight="1">
      <c r="A8" s="415" t="s">
        <v>958</v>
      </c>
      <c r="B8" s="416">
        <v>280268</v>
      </c>
      <c r="C8" s="418">
        <f>'PLNĚNÍ PŘÍJMŮ '!C42</f>
        <v>293346</v>
      </c>
      <c r="D8" s="509">
        <f>'PLNĚNÍ PŘÍJMŮ '!D42</f>
        <v>292419</v>
      </c>
      <c r="E8" s="417">
        <f>D8/C8*100</f>
        <v>99.68399091857397</v>
      </c>
      <c r="G8" s="448"/>
      <c r="H8" s="448"/>
      <c r="I8" s="448"/>
    </row>
    <row r="9" spans="1:9" ht="15" customHeight="1">
      <c r="A9" s="415" t="s">
        <v>959</v>
      </c>
      <c r="B9" s="416">
        <v>5000</v>
      </c>
      <c r="C9" s="418">
        <f>'PLNĚNÍ PŘÍJMŮ '!C50</f>
        <v>544627</v>
      </c>
      <c r="D9" s="509">
        <f>'PLNĚNÍ PŘÍJMŮ '!D50</f>
        <v>566178</v>
      </c>
      <c r="E9" s="417">
        <f>D9/C9*100</f>
        <v>103.95702012570072</v>
      </c>
      <c r="G9" s="448"/>
      <c r="H9" s="448"/>
      <c r="I9" s="448"/>
    </row>
    <row r="10" spans="1:9" ht="15" customHeight="1" thickBot="1">
      <c r="A10" s="419" t="s">
        <v>960</v>
      </c>
      <c r="B10" s="416">
        <v>83769</v>
      </c>
      <c r="C10" s="418">
        <v>574417</v>
      </c>
      <c r="D10" s="509">
        <v>578019</v>
      </c>
      <c r="E10" s="417">
        <f>D10/C10*100</f>
        <v>100.62707057764655</v>
      </c>
      <c r="G10" s="449"/>
      <c r="H10" s="449"/>
      <c r="I10" s="449"/>
    </row>
    <row r="11" spans="1:9" ht="20.25" customHeight="1" thickBot="1">
      <c r="A11" s="675" t="s">
        <v>892</v>
      </c>
      <c r="B11" s="608">
        <f>SUM(B7:B10)</f>
        <v>3548318</v>
      </c>
      <c r="C11" s="608">
        <f>SUM(C7:C10)</f>
        <v>4940668</v>
      </c>
      <c r="D11" s="676">
        <f>SUM(D7:D10)</f>
        <v>4968168</v>
      </c>
      <c r="E11" s="609">
        <f>D11/C11*100</f>
        <v>100.55660489634195</v>
      </c>
      <c r="G11" s="127"/>
      <c r="H11" s="127"/>
      <c r="I11" s="127"/>
    </row>
    <row r="12" spans="2:9" ht="13.5" thickBot="1">
      <c r="B12" s="402"/>
      <c r="C12" s="506"/>
      <c r="D12" s="506"/>
      <c r="G12" s="448"/>
      <c r="H12" s="448"/>
      <c r="I12" s="448"/>
    </row>
    <row r="13" spans="1:9" ht="20.25" customHeight="1" thickBot="1">
      <c r="A13" s="610" t="s">
        <v>898</v>
      </c>
      <c r="B13" s="611">
        <v>25500</v>
      </c>
      <c r="C13" s="611">
        <f>'PLNĚNÍ PŘÍJMŮ '!C97</f>
        <v>721460</v>
      </c>
      <c r="D13" s="671">
        <f>'PLNĚNÍ PŘÍJMŮ '!D97</f>
        <v>659863</v>
      </c>
      <c r="E13" s="674">
        <f>D13/C13*100</f>
        <v>91.46217392509634</v>
      </c>
      <c r="G13" s="448"/>
      <c r="H13" s="448"/>
      <c r="I13" s="448"/>
    </row>
    <row r="14" spans="2:9" ht="13.5" thickBot="1">
      <c r="B14" s="402"/>
      <c r="C14" s="402"/>
      <c r="D14" s="402"/>
      <c r="G14" s="448"/>
      <c r="H14" s="448"/>
      <c r="I14" s="448"/>
    </row>
    <row r="15" spans="1:9" ht="20.25" customHeight="1" thickBot="1">
      <c r="A15" s="474" t="s">
        <v>961</v>
      </c>
      <c r="B15" s="424">
        <f>SUM(B13+B11)</f>
        <v>3573818</v>
      </c>
      <c r="C15" s="424">
        <f>SUM(C13+C11)</f>
        <v>5662128</v>
      </c>
      <c r="D15" s="424">
        <f>SUM(D13+D11)</f>
        <v>5628031</v>
      </c>
      <c r="E15" s="425">
        <f>D15/C15*100</f>
        <v>99.3978059132538</v>
      </c>
      <c r="G15" s="448"/>
      <c r="H15" s="448"/>
      <c r="I15" s="448"/>
    </row>
    <row r="16" spans="2:9" ht="20.25" customHeight="1" thickBot="1">
      <c r="B16" s="402"/>
      <c r="C16" s="402"/>
      <c r="D16" s="402"/>
      <c r="G16" s="448"/>
      <c r="H16" s="448"/>
      <c r="I16" s="448"/>
    </row>
    <row r="17" spans="1:9" ht="18.75" customHeight="1" thickBot="1">
      <c r="A17" s="463" t="s">
        <v>962</v>
      </c>
      <c r="B17" s="426"/>
      <c r="C17" s="426"/>
      <c r="D17" s="427"/>
      <c r="E17" s="428"/>
      <c r="G17" s="448"/>
      <c r="H17" s="448"/>
      <c r="I17" s="448"/>
    </row>
    <row r="18" spans="1:9" ht="15" customHeight="1">
      <c r="A18" s="429" t="s">
        <v>1137</v>
      </c>
      <c r="B18" s="430">
        <v>79727</v>
      </c>
      <c r="C18" s="507">
        <f>'VÝDAJE - kapitoly'!E58</f>
        <v>97607</v>
      </c>
      <c r="D18" s="507">
        <f>'VÝDAJE - kapitoly'!F58</f>
        <v>96370</v>
      </c>
      <c r="E18" s="414">
        <f aca="true" t="shared" si="0" ref="E18:E31">D18/C18*100</f>
        <v>98.73267286157756</v>
      </c>
      <c r="G18" s="448"/>
      <c r="H18" s="448"/>
      <c r="I18" s="448"/>
    </row>
    <row r="19" spans="1:9" ht="15" customHeight="1">
      <c r="A19" s="431" t="s">
        <v>1008</v>
      </c>
      <c r="B19" s="208">
        <v>384225</v>
      </c>
      <c r="C19" s="224">
        <f>1!C21-'VÝDAJE - kapitoly'!E99</f>
        <v>620204</v>
      </c>
      <c r="D19" s="224">
        <f>1!D21-'VÝDAJE - kapitoly'!F99</f>
        <v>612006</v>
      </c>
      <c r="E19" s="417">
        <f t="shared" si="0"/>
        <v>98.67817685793706</v>
      </c>
      <c r="G19" s="448"/>
      <c r="H19" s="448"/>
      <c r="I19" s="448"/>
    </row>
    <row r="20" spans="1:9" ht="15" customHeight="1">
      <c r="A20" s="432" t="s">
        <v>1009</v>
      </c>
      <c r="B20" s="433">
        <v>132260</v>
      </c>
      <c r="C20" s="418">
        <f>'VÝDAJE - kapitoly'!E243</f>
        <v>159121</v>
      </c>
      <c r="D20" s="418">
        <f>'VÝDAJE - kapitoly'!F243</f>
        <v>138885</v>
      </c>
      <c r="E20" s="417">
        <f t="shared" si="0"/>
        <v>87.28263397037475</v>
      </c>
      <c r="G20" s="448"/>
      <c r="H20" s="448"/>
      <c r="I20" s="448"/>
    </row>
    <row r="21" spans="1:9" ht="15" customHeight="1">
      <c r="A21" s="432" t="s">
        <v>1010</v>
      </c>
      <c r="B21" s="433">
        <v>387035</v>
      </c>
      <c r="C21" s="418">
        <f>'VÝDAJE - kapitoly'!E294</f>
        <v>1037315</v>
      </c>
      <c r="D21" s="418">
        <f>'VÝDAJE - kapitoly'!F294</f>
        <v>978336</v>
      </c>
      <c r="E21" s="417">
        <f t="shared" si="0"/>
        <v>94.31426326622096</v>
      </c>
      <c r="G21" s="448"/>
      <c r="H21" s="448"/>
      <c r="I21" s="448"/>
    </row>
    <row r="22" spans="1:9" ht="15" customHeight="1">
      <c r="A22" s="432" t="s">
        <v>1027</v>
      </c>
      <c r="B22" s="433">
        <v>8710</v>
      </c>
      <c r="C22" s="418">
        <f>'VÝDAJE - kapitoly'!E327</f>
        <v>18940</v>
      </c>
      <c r="D22" s="418">
        <f>'VÝDAJE - kapitoly'!F327</f>
        <v>14527</v>
      </c>
      <c r="E22" s="417">
        <f t="shared" si="0"/>
        <v>76.7001055966209</v>
      </c>
      <c r="G22" s="448"/>
      <c r="H22" s="448"/>
      <c r="I22" s="448"/>
    </row>
    <row r="23" spans="1:9" ht="15" customHeight="1">
      <c r="A23" s="432" t="s">
        <v>1028</v>
      </c>
      <c r="B23" s="433">
        <v>6940</v>
      </c>
      <c r="C23" s="418">
        <f>'VÝDAJE - kapitoly'!E344</f>
        <v>6940</v>
      </c>
      <c r="D23" s="418">
        <f>'VÝDAJE - kapitoly'!F344</f>
        <v>5917</v>
      </c>
      <c r="E23" s="417">
        <f t="shared" si="0"/>
        <v>85.25936599423632</v>
      </c>
      <c r="G23" s="448"/>
      <c r="H23" s="448"/>
      <c r="I23" s="448"/>
    </row>
    <row r="24" spans="1:9" ht="15" customHeight="1">
      <c r="A24" s="432" t="s">
        <v>1029</v>
      </c>
      <c r="B24" s="433">
        <v>1390842</v>
      </c>
      <c r="C24" s="418">
        <f>'VÝDAJE - kapitoly'!E391</f>
        <v>1593729</v>
      </c>
      <c r="D24" s="418">
        <f>'VÝDAJE - kapitoly'!F391</f>
        <v>1578205</v>
      </c>
      <c r="E24" s="417">
        <f t="shared" si="0"/>
        <v>99.02593226326432</v>
      </c>
      <c r="G24" s="448"/>
      <c r="H24" s="448"/>
      <c r="I24" s="448"/>
    </row>
    <row r="25" spans="1:9" ht="15" customHeight="1">
      <c r="A25" s="432" t="s">
        <v>1030</v>
      </c>
      <c r="B25" s="433">
        <v>82564</v>
      </c>
      <c r="C25" s="418">
        <f>'VÝDAJE - kapitoly'!E443</f>
        <v>109016</v>
      </c>
      <c r="D25" s="418">
        <f>'VÝDAJE - kapitoly'!F443</f>
        <v>106004</v>
      </c>
      <c r="E25" s="417">
        <f t="shared" si="0"/>
        <v>97.23710281059661</v>
      </c>
      <c r="G25" s="448"/>
      <c r="H25" s="448"/>
      <c r="I25" s="448"/>
    </row>
    <row r="26" spans="1:9" ht="15" customHeight="1">
      <c r="A26" s="432" t="s">
        <v>963</v>
      </c>
      <c r="B26" s="433">
        <v>11230</v>
      </c>
      <c r="C26" s="418">
        <f>'VÝDAJE - kapitoly'!E470</f>
        <v>18617</v>
      </c>
      <c r="D26" s="418">
        <f>'VÝDAJE - kapitoly'!F470</f>
        <v>18297</v>
      </c>
      <c r="E26" s="417">
        <f t="shared" si="0"/>
        <v>98.28114089273244</v>
      </c>
      <c r="G26" s="448"/>
      <c r="H26" s="448"/>
      <c r="I26" s="448"/>
    </row>
    <row r="27" spans="1:9" ht="15" customHeight="1">
      <c r="A27" s="432" t="s">
        <v>1032</v>
      </c>
      <c r="B27" s="433">
        <v>51469</v>
      </c>
      <c r="C27" s="418">
        <f>'VÝDAJE - kapitoly'!E500</f>
        <v>61223</v>
      </c>
      <c r="D27" s="418">
        <f>'VÝDAJE - kapitoly'!F500</f>
        <v>48946</v>
      </c>
      <c r="E27" s="417">
        <f t="shared" si="0"/>
        <v>79.94707871224867</v>
      </c>
      <c r="G27" s="448"/>
      <c r="H27" s="448"/>
      <c r="I27" s="448"/>
    </row>
    <row r="28" spans="1:9" ht="15" customHeight="1">
      <c r="A28" s="432" t="s">
        <v>1033</v>
      </c>
      <c r="B28" s="433">
        <v>265386</v>
      </c>
      <c r="C28" s="418">
        <f>'VÝDAJE - kapitoly'!E519</f>
        <v>267038</v>
      </c>
      <c r="D28" s="418">
        <f>'VÝDAJE - kapitoly'!F519</f>
        <v>255349</v>
      </c>
      <c r="E28" s="417">
        <f t="shared" si="0"/>
        <v>95.62272036189606</v>
      </c>
      <c r="G28" s="448"/>
      <c r="H28" s="448"/>
      <c r="I28" s="448"/>
    </row>
    <row r="29" spans="1:9" ht="15" customHeight="1">
      <c r="A29" s="432" t="s">
        <v>1034</v>
      </c>
      <c r="B29" s="433">
        <v>121015</v>
      </c>
      <c r="C29" s="418">
        <f>'VÝDAJE - kapitoly'!E559</f>
        <v>118643</v>
      </c>
      <c r="D29" s="418">
        <f>'VÝDAJE - kapitoly'!F559</f>
        <v>100030</v>
      </c>
      <c r="E29" s="417">
        <f t="shared" si="0"/>
        <v>84.31175880582926</v>
      </c>
      <c r="G29" s="448"/>
      <c r="H29" s="448"/>
      <c r="I29" s="448"/>
    </row>
    <row r="30" spans="1:9" ht="15" customHeight="1">
      <c r="A30" s="431" t="s">
        <v>1035</v>
      </c>
      <c r="B30" s="208">
        <v>379050</v>
      </c>
      <c r="C30" s="224">
        <f>'VÝDAJE - kapitoly'!E578</f>
        <v>507759</v>
      </c>
      <c r="D30" s="418">
        <f>'VÝDAJE - kapitoly'!F578</f>
        <v>429792</v>
      </c>
      <c r="E30" s="417">
        <f t="shared" si="0"/>
        <v>84.64488074066634</v>
      </c>
      <c r="G30" s="448"/>
      <c r="H30" s="448"/>
      <c r="I30" s="448"/>
    </row>
    <row r="31" spans="1:9" ht="15" customHeight="1">
      <c r="A31" s="432" t="s">
        <v>1036</v>
      </c>
      <c r="B31" s="416">
        <v>33858</v>
      </c>
      <c r="C31" s="418">
        <f>'VÝDAJE - kapitoly'!E595</f>
        <v>40235</v>
      </c>
      <c r="D31" s="418">
        <f>'VÝDAJE - kapitoly'!F595</f>
        <v>37126</v>
      </c>
      <c r="E31" s="417">
        <f t="shared" si="0"/>
        <v>92.27289673170127</v>
      </c>
      <c r="G31" s="448"/>
      <c r="H31" s="448"/>
      <c r="I31" s="448"/>
    </row>
    <row r="32" spans="1:9" ht="15" customHeight="1">
      <c r="A32" s="432" t="s">
        <v>1037</v>
      </c>
      <c r="B32" s="433">
        <v>70107</v>
      </c>
      <c r="C32" s="418">
        <f>'VÝDAJE - kapitoly'!E615</f>
        <v>124134</v>
      </c>
      <c r="D32" s="418">
        <f>'VÝDAJE - kapitoly'!F615</f>
        <v>88096</v>
      </c>
      <c r="E32" s="417" t="s">
        <v>777</v>
      </c>
      <c r="G32" s="448"/>
      <c r="H32" s="448"/>
      <c r="I32" s="448"/>
    </row>
    <row r="33" spans="1:9" ht="15" customHeight="1">
      <c r="A33" s="432" t="s">
        <v>1038</v>
      </c>
      <c r="B33" s="433">
        <v>145000</v>
      </c>
      <c r="C33" s="418">
        <f>'VÝDAJE - kapitoly'!E602</f>
        <v>23</v>
      </c>
      <c r="D33" s="418" t="s">
        <v>777</v>
      </c>
      <c r="E33" s="417" t="s">
        <v>777</v>
      </c>
      <c r="G33" s="448"/>
      <c r="H33" s="448"/>
      <c r="I33" s="448"/>
    </row>
    <row r="34" spans="1:9" ht="12.75">
      <c r="A34" s="434" t="s">
        <v>965</v>
      </c>
      <c r="B34" s="435">
        <v>100000</v>
      </c>
      <c r="C34" s="436">
        <v>1</v>
      </c>
      <c r="D34" s="418" t="s">
        <v>777</v>
      </c>
      <c r="E34" s="417" t="s">
        <v>777</v>
      </c>
      <c r="G34" s="448"/>
      <c r="H34" s="448"/>
      <c r="I34" s="448"/>
    </row>
    <row r="35" spans="1:9" ht="12.75">
      <c r="A35" s="434" t="s">
        <v>966</v>
      </c>
      <c r="B35" s="435">
        <v>40000</v>
      </c>
      <c r="C35" s="436">
        <v>22</v>
      </c>
      <c r="D35" s="418" t="s">
        <v>777</v>
      </c>
      <c r="E35" s="417" t="s">
        <v>777</v>
      </c>
      <c r="G35" s="448"/>
      <c r="H35" s="448"/>
      <c r="I35" s="448"/>
    </row>
    <row r="36" spans="1:9" ht="13.5" thickBot="1">
      <c r="A36" s="434" t="s">
        <v>967</v>
      </c>
      <c r="B36" s="435">
        <v>5000</v>
      </c>
      <c r="C36" s="436">
        <v>0</v>
      </c>
      <c r="D36" s="418" t="s">
        <v>777</v>
      </c>
      <c r="E36" s="417" t="s">
        <v>777</v>
      </c>
      <c r="G36" s="448"/>
      <c r="H36" s="448"/>
      <c r="I36" s="448"/>
    </row>
    <row r="37" spans="1:9" ht="23.25" customHeight="1" thickBot="1">
      <c r="A37" s="617" t="s">
        <v>968</v>
      </c>
      <c r="B37" s="614">
        <f>SUM(B18+B19+B20+B21+B22+B23+B24+B25+B26+B27+B28+B29+B30+B31+B32+B33)</f>
        <v>3549418</v>
      </c>
      <c r="C37" s="614">
        <f>SUM(C18+C19+C20+C21+C22+C23+C24+C25+C26+C27+C28+C29+C30+C31+C32+C33)</f>
        <v>4780544</v>
      </c>
      <c r="D37" s="614">
        <f>SUM(D18+D19+D20+D21+D22+D23+D24+D25+D26+D27+D28+D29+D30+D31+D32)</f>
        <v>4507886</v>
      </c>
      <c r="E37" s="673">
        <f>D37/C37*100</f>
        <v>94.29650684106244</v>
      </c>
      <c r="G37" s="448"/>
      <c r="H37" s="448"/>
      <c r="I37" s="448"/>
    </row>
    <row r="38" spans="2:9" ht="13.5" thickBot="1">
      <c r="B38" s="402"/>
      <c r="C38" s="402"/>
      <c r="D38" s="506"/>
      <c r="G38" s="448"/>
      <c r="H38" s="448"/>
      <c r="I38" s="448"/>
    </row>
    <row r="39" spans="1:9" ht="20.25" customHeight="1" thickBot="1">
      <c r="A39" s="610" t="s">
        <v>894</v>
      </c>
      <c r="B39" s="611">
        <v>24400</v>
      </c>
      <c r="C39" s="611">
        <f>'VÝDAJE - kapitoly'!E634</f>
        <v>881584</v>
      </c>
      <c r="D39" s="671">
        <f>'VÝDAJE - kapitoly'!F634</f>
        <v>881574</v>
      </c>
      <c r="E39" s="674">
        <f>D39/C39*100</f>
        <v>99.99886567814298</v>
      </c>
      <c r="G39" s="450"/>
      <c r="H39" s="450"/>
      <c r="I39" s="450"/>
    </row>
    <row r="40" spans="1:9" ht="12.75" customHeight="1" thickBot="1">
      <c r="A40" s="451"/>
      <c r="B40" s="475"/>
      <c r="C40" s="475"/>
      <c r="D40" s="475"/>
      <c r="E40" s="476"/>
      <c r="G40" s="450"/>
      <c r="H40" s="450"/>
      <c r="I40" s="450"/>
    </row>
    <row r="41" spans="1:9" ht="20.25" customHeight="1" thickBot="1">
      <c r="A41" s="477" t="s">
        <v>1129</v>
      </c>
      <c r="B41" s="445">
        <f>SUM(B39+B37)</f>
        <v>3573818</v>
      </c>
      <c r="C41" s="445">
        <f>SUM(C39+C37)</f>
        <v>5662128</v>
      </c>
      <c r="D41" s="445">
        <f>SUM(D39+D37)</f>
        <v>5389460</v>
      </c>
      <c r="E41" s="446">
        <f>D41/C41*100</f>
        <v>95.18435471610674</v>
      </c>
      <c r="G41" s="450"/>
      <c r="H41" s="450"/>
      <c r="I41" s="450"/>
    </row>
    <row r="42" spans="7:9" ht="20.25" customHeight="1" thickBot="1">
      <c r="G42" s="127"/>
      <c r="H42" s="127"/>
      <c r="I42" s="127"/>
    </row>
    <row r="43" spans="1:9" ht="19.5" customHeight="1" thickBot="1">
      <c r="A43" s="477" t="s">
        <v>896</v>
      </c>
      <c r="B43" s="445">
        <f>B15-B41</f>
        <v>0</v>
      </c>
      <c r="C43" s="445">
        <f>C15-C41</f>
        <v>0</v>
      </c>
      <c r="D43" s="445">
        <f>D15-D41</f>
        <v>238571</v>
      </c>
      <c r="E43" s="446" t="s">
        <v>777</v>
      </c>
      <c r="G43" s="450"/>
      <c r="H43" s="450"/>
      <c r="I43" s="450"/>
    </row>
    <row r="44" spans="1:9" ht="12.75" customHeight="1">
      <c r="A44" s="404"/>
      <c r="B44" s="440"/>
      <c r="C44" s="440"/>
      <c r="D44" s="440"/>
      <c r="E44" s="422"/>
      <c r="G44" s="450"/>
      <c r="H44" s="450"/>
      <c r="I44" s="450"/>
    </row>
    <row r="45" spans="1:9" ht="12.75">
      <c r="A45" t="s">
        <v>406</v>
      </c>
      <c r="B45" s="402"/>
      <c r="C45" s="402"/>
      <c r="G45" s="450"/>
      <c r="H45" s="448"/>
      <c r="I45" s="450"/>
    </row>
    <row r="46" spans="7:9" ht="12.75">
      <c r="G46" s="450"/>
      <c r="H46" s="448"/>
      <c r="I46" s="450"/>
    </row>
    <row r="47" spans="7:9" ht="12.75">
      <c r="G47" s="450"/>
      <c r="H47" s="448"/>
      <c r="I47" s="450"/>
    </row>
    <row r="48" spans="7:9" ht="12.75">
      <c r="G48" s="450"/>
      <c r="H48" s="448"/>
      <c r="I48" s="450"/>
    </row>
    <row r="49" spans="1:9" ht="12.75" customHeight="1">
      <c r="A49" s="453"/>
      <c r="B49" s="454"/>
      <c r="C49" s="454"/>
      <c r="D49" s="455"/>
      <c r="G49" s="449"/>
      <c r="H49" s="449"/>
      <c r="I49" s="449"/>
    </row>
    <row r="50" spans="1:9" ht="12.75" customHeight="1">
      <c r="A50" s="404"/>
      <c r="B50" s="404"/>
      <c r="C50" s="404"/>
      <c r="D50" s="455"/>
      <c r="G50" s="127"/>
      <c r="H50" s="127"/>
      <c r="I50" s="127"/>
    </row>
    <row r="51" spans="1:9" ht="12.75">
      <c r="A51" s="246"/>
      <c r="B51" s="246"/>
      <c r="C51" s="246"/>
      <c r="D51" s="246"/>
      <c r="G51" s="450"/>
      <c r="H51" s="450"/>
      <c r="I51" s="450"/>
    </row>
    <row r="52" spans="1:9" ht="12.75">
      <c r="A52" s="246"/>
      <c r="B52" s="246"/>
      <c r="C52" s="246"/>
      <c r="D52" s="456"/>
      <c r="E52" s="127"/>
      <c r="G52" s="450"/>
      <c r="H52" s="448"/>
      <c r="I52" s="450"/>
    </row>
    <row r="53" spans="1:9" ht="12.75">
      <c r="A53" s="246"/>
      <c r="B53" s="246"/>
      <c r="C53" s="246"/>
      <c r="D53" s="478"/>
      <c r="G53" s="449"/>
      <c r="H53" s="449"/>
      <c r="I53" s="449"/>
    </row>
    <row r="54" spans="1:9" ht="12.75">
      <c r="A54" s="246"/>
      <c r="B54" s="246"/>
      <c r="C54" s="246"/>
      <c r="D54" s="479"/>
      <c r="G54" s="127"/>
      <c r="H54" s="127"/>
      <c r="I54" s="127"/>
    </row>
    <row r="55" spans="1:9" ht="12.75">
      <c r="A55" s="246"/>
      <c r="B55" s="246"/>
      <c r="C55" s="246"/>
      <c r="D55" s="246"/>
      <c r="G55" s="127"/>
      <c r="H55" s="127"/>
      <c r="I55" s="127"/>
    </row>
    <row r="56" spans="7:9" ht="12.75">
      <c r="G56" s="127"/>
      <c r="H56" s="127"/>
      <c r="I56" s="127"/>
    </row>
    <row r="57" spans="7:9" ht="12.75">
      <c r="G57" s="127"/>
      <c r="H57" s="127"/>
      <c r="I57" s="127"/>
    </row>
    <row r="58" spans="7:9" ht="12.75">
      <c r="G58" s="127"/>
      <c r="H58" s="127"/>
      <c r="I58" s="127"/>
    </row>
    <row r="59" spans="7:9" ht="12.75">
      <c r="G59" s="127"/>
      <c r="H59" s="127"/>
      <c r="I59" s="12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33" sqref="A33"/>
    </sheetView>
  </sheetViews>
  <sheetFormatPr defaultColWidth="9.00390625" defaultRowHeight="12.75"/>
  <cols>
    <col min="1" max="1" width="43.003906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</cols>
  <sheetData>
    <row r="1" spans="1:5" s="572" customFormat="1" ht="24.75" customHeight="1">
      <c r="A1" s="915" t="s">
        <v>635</v>
      </c>
      <c r="B1" s="912"/>
      <c r="C1" s="912"/>
      <c r="D1" s="912"/>
      <c r="E1" s="912"/>
    </row>
    <row r="2" spans="1:5" ht="15">
      <c r="A2" s="213" t="s">
        <v>898</v>
      </c>
      <c r="E2" s="407" t="s">
        <v>782</v>
      </c>
    </row>
    <row r="3" spans="1:5" ht="25.5">
      <c r="A3" s="728" t="s">
        <v>978</v>
      </c>
      <c r="B3" s="75" t="s">
        <v>979</v>
      </c>
      <c r="C3" s="75" t="s">
        <v>955</v>
      </c>
      <c r="D3" s="75" t="s">
        <v>1139</v>
      </c>
      <c r="E3" s="75" t="s">
        <v>956</v>
      </c>
    </row>
    <row r="4" spans="1:5" ht="36.75" customHeight="1">
      <c r="A4" s="729" t="s">
        <v>1011</v>
      </c>
      <c r="B4" s="416">
        <v>18000</v>
      </c>
      <c r="C4" s="416">
        <v>18000</v>
      </c>
      <c r="D4" s="416">
        <v>7650</v>
      </c>
      <c r="E4" s="416">
        <f aca="true" t="shared" si="0" ref="E4:E13">D4*100/C4</f>
        <v>42.5</v>
      </c>
    </row>
    <row r="5" spans="1:5" ht="24" customHeight="1">
      <c r="A5" s="729" t="s">
        <v>1163</v>
      </c>
      <c r="B5" s="416">
        <v>7500</v>
      </c>
      <c r="C5" s="416">
        <v>7500</v>
      </c>
      <c r="D5" s="416">
        <v>7500</v>
      </c>
      <c r="E5" s="416">
        <f t="shared" si="0"/>
        <v>100</v>
      </c>
    </row>
    <row r="6" spans="1:5" ht="25.5" customHeight="1">
      <c r="A6" s="729" t="s">
        <v>980</v>
      </c>
      <c r="B6" s="416">
        <v>0</v>
      </c>
      <c r="C6" s="416">
        <v>25199</v>
      </c>
      <c r="D6" s="416">
        <v>25199</v>
      </c>
      <c r="E6" s="416">
        <f t="shared" si="0"/>
        <v>100</v>
      </c>
    </row>
    <row r="7" spans="1:5" ht="25.5" customHeight="1">
      <c r="A7" s="729" t="s">
        <v>301</v>
      </c>
      <c r="B7" s="416">
        <v>0</v>
      </c>
      <c r="C7" s="416">
        <v>1192</v>
      </c>
      <c r="D7" s="416">
        <v>945</v>
      </c>
      <c r="E7" s="416">
        <f t="shared" si="0"/>
        <v>79.27852348993288</v>
      </c>
    </row>
    <row r="8" spans="1:5" ht="14.25" customHeight="1">
      <c r="A8" s="729" t="s">
        <v>1164</v>
      </c>
      <c r="B8" s="416">
        <v>0</v>
      </c>
      <c r="C8" s="416">
        <v>530150</v>
      </c>
      <c r="D8" s="416">
        <v>530150</v>
      </c>
      <c r="E8" s="416">
        <f t="shared" si="0"/>
        <v>100</v>
      </c>
    </row>
    <row r="9" spans="1:5" ht="22.5" customHeight="1">
      <c r="A9" s="729" t="s">
        <v>1165</v>
      </c>
      <c r="B9" s="416">
        <v>0</v>
      </c>
      <c r="C9" s="416">
        <v>2300</v>
      </c>
      <c r="D9" s="416">
        <v>2300</v>
      </c>
      <c r="E9" s="416">
        <f t="shared" si="0"/>
        <v>100</v>
      </c>
    </row>
    <row r="10" spans="1:5" ht="24" customHeight="1">
      <c r="A10" s="729" t="s">
        <v>303</v>
      </c>
      <c r="B10" s="416">
        <v>0</v>
      </c>
      <c r="C10" s="416">
        <v>51000</v>
      </c>
      <c r="D10" s="416">
        <v>0</v>
      </c>
      <c r="E10" s="416">
        <f t="shared" si="0"/>
        <v>0</v>
      </c>
    </row>
    <row r="11" spans="1:5" ht="24.75" customHeight="1">
      <c r="A11" s="729" t="s">
        <v>304</v>
      </c>
      <c r="B11" s="416">
        <v>0</v>
      </c>
      <c r="C11" s="416">
        <v>2319</v>
      </c>
      <c r="D11" s="416">
        <v>2319</v>
      </c>
      <c r="E11" s="416">
        <f t="shared" si="0"/>
        <v>100</v>
      </c>
    </row>
    <row r="12" spans="1:5" ht="48" customHeight="1">
      <c r="A12" s="729" t="s">
        <v>1166</v>
      </c>
      <c r="B12" s="416">
        <v>0</v>
      </c>
      <c r="C12" s="416">
        <v>83800</v>
      </c>
      <c r="D12" s="416">
        <v>83800</v>
      </c>
      <c r="E12" s="416">
        <f t="shared" si="0"/>
        <v>100</v>
      </c>
    </row>
    <row r="13" spans="1:5" ht="20.25" customHeight="1">
      <c r="A13" s="730" t="s">
        <v>981</v>
      </c>
      <c r="B13" s="725">
        <f>SUM(B4:B12)</f>
        <v>25500</v>
      </c>
      <c r="C13" s="725">
        <f>SUM(C4:C12)</f>
        <v>721460</v>
      </c>
      <c r="D13" s="725">
        <f>SUM(D4:D12)</f>
        <v>659863</v>
      </c>
      <c r="E13" s="725">
        <f t="shared" si="0"/>
        <v>91.46217392509634</v>
      </c>
    </row>
    <row r="14" ht="15" customHeight="1"/>
    <row r="15" spans="1:5" ht="25.5">
      <c r="A15" s="728" t="s">
        <v>982</v>
      </c>
      <c r="B15" s="75" t="s">
        <v>979</v>
      </c>
      <c r="C15" s="75" t="s">
        <v>955</v>
      </c>
      <c r="D15" s="75" t="s">
        <v>1139</v>
      </c>
      <c r="E15" s="75" t="s">
        <v>956</v>
      </c>
    </row>
    <row r="16" spans="1:5" ht="25.5" customHeight="1">
      <c r="A16" s="729" t="s">
        <v>305</v>
      </c>
      <c r="B16" s="416">
        <v>0</v>
      </c>
      <c r="C16" s="416">
        <v>690818</v>
      </c>
      <c r="D16" s="416">
        <v>630879</v>
      </c>
      <c r="E16" s="416">
        <f aca="true" t="shared" si="1" ref="E16:E22">D16*100/C16</f>
        <v>91.32347448966298</v>
      </c>
    </row>
    <row r="17" spans="1:5" ht="12.75">
      <c r="A17" s="731" t="s">
        <v>983</v>
      </c>
      <c r="B17" s="416">
        <v>35166.7</v>
      </c>
      <c r="C17" s="416">
        <v>228291.9</v>
      </c>
      <c r="D17" s="416">
        <v>228292</v>
      </c>
      <c r="E17" s="416">
        <f t="shared" si="1"/>
        <v>100.00004380356903</v>
      </c>
    </row>
    <row r="18" spans="1:5" ht="12.75">
      <c r="A18" s="731" t="s">
        <v>984</v>
      </c>
      <c r="B18" s="416">
        <v>989895.3</v>
      </c>
      <c r="C18" s="416">
        <v>648021</v>
      </c>
      <c r="D18" s="416">
        <v>391505</v>
      </c>
      <c r="E18" s="416">
        <f t="shared" si="1"/>
        <v>60.41548036251912</v>
      </c>
    </row>
    <row r="19" spans="1:5" ht="22.5" customHeight="1">
      <c r="A19" s="731" t="s">
        <v>306</v>
      </c>
      <c r="B19" s="416">
        <v>0</v>
      </c>
      <c r="C19" s="416">
        <v>302424</v>
      </c>
      <c r="D19" s="416">
        <v>302424</v>
      </c>
      <c r="E19" s="416">
        <f t="shared" si="1"/>
        <v>100</v>
      </c>
    </row>
    <row r="20" spans="1:5" ht="48.75" customHeight="1">
      <c r="A20" s="729" t="s">
        <v>1167</v>
      </c>
      <c r="B20" s="416">
        <v>0</v>
      </c>
      <c r="C20" s="416">
        <v>41200</v>
      </c>
      <c r="D20" s="416">
        <v>41200</v>
      </c>
      <c r="E20" s="416">
        <f t="shared" si="1"/>
        <v>100</v>
      </c>
    </row>
    <row r="21" spans="1:5" ht="31.5" customHeight="1">
      <c r="A21" s="729" t="s">
        <v>1168</v>
      </c>
      <c r="B21" s="416">
        <v>0</v>
      </c>
      <c r="C21" s="416">
        <v>8660</v>
      </c>
      <c r="D21" s="416">
        <v>8660</v>
      </c>
      <c r="E21" s="416">
        <f t="shared" si="1"/>
        <v>100</v>
      </c>
    </row>
    <row r="22" spans="1:5" ht="22.5" customHeight="1">
      <c r="A22" s="732" t="s">
        <v>985</v>
      </c>
      <c r="B22" s="725">
        <f>SUM(B16:B21)</f>
        <v>1025062</v>
      </c>
      <c r="C22" s="725">
        <f>SUM(C16:C21)</f>
        <v>1919414.9</v>
      </c>
      <c r="D22" s="725">
        <f>SUM(D16:D21)</f>
        <v>1602960</v>
      </c>
      <c r="E22" s="725">
        <f t="shared" si="1"/>
        <v>83.51294970149497</v>
      </c>
    </row>
    <row r="23" spans="2:5" ht="13.5" thickBot="1">
      <c r="B23" s="12"/>
      <c r="C23" s="12"/>
      <c r="D23" s="12"/>
      <c r="E23" s="12"/>
    </row>
    <row r="24" spans="1:5" ht="18.75" customHeight="1" thickBot="1">
      <c r="A24" s="463" t="s">
        <v>986</v>
      </c>
      <c r="B24" s="424">
        <f>B13+B22</f>
        <v>1050562</v>
      </c>
      <c r="C24" s="424">
        <f>SUM(C22+C13)</f>
        <v>2640874.9</v>
      </c>
      <c r="D24" s="424">
        <f>SUM(D22+D13)</f>
        <v>2262823</v>
      </c>
      <c r="E24" s="425">
        <f>D24/C24*100</f>
        <v>85.68459641916397</v>
      </c>
    </row>
    <row r="25" spans="1:5" ht="14.25" customHeight="1">
      <c r="A25" s="421"/>
      <c r="B25" s="733"/>
      <c r="C25" s="733"/>
      <c r="D25" s="733"/>
      <c r="E25" s="734"/>
    </row>
    <row r="26" spans="1:5" ht="15">
      <c r="A26" s="213" t="s">
        <v>894</v>
      </c>
      <c r="E26" s="407" t="s">
        <v>782</v>
      </c>
    </row>
    <row r="27" spans="1:6" ht="12.75" customHeight="1">
      <c r="A27" s="735" t="s">
        <v>987</v>
      </c>
      <c r="B27" s="736" t="s">
        <v>1242</v>
      </c>
      <c r="C27" s="736" t="s">
        <v>1243</v>
      </c>
      <c r="D27" s="737" t="s">
        <v>1139</v>
      </c>
      <c r="E27" s="736" t="s">
        <v>956</v>
      </c>
      <c r="F27" s="745"/>
    </row>
    <row r="28" spans="1:5" ht="9.75" customHeight="1">
      <c r="A28" s="738"/>
      <c r="B28" s="727"/>
      <c r="C28" s="727"/>
      <c r="D28" s="726"/>
      <c r="E28" s="727"/>
    </row>
    <row r="29" spans="1:5" ht="25.5" customHeight="1">
      <c r="A29" s="731" t="s">
        <v>1197</v>
      </c>
      <c r="B29" s="739">
        <v>24400</v>
      </c>
      <c r="C29" s="739">
        <v>24400</v>
      </c>
      <c r="D29" s="740">
        <v>24390</v>
      </c>
      <c r="E29" s="739">
        <f>D29*100/C29</f>
        <v>99.95901639344262</v>
      </c>
    </row>
    <row r="30" spans="1:5" ht="25.5" customHeight="1">
      <c r="A30" s="731" t="s">
        <v>1169</v>
      </c>
      <c r="B30" s="739">
        <v>0</v>
      </c>
      <c r="C30" s="739">
        <v>7000</v>
      </c>
      <c r="D30" s="740">
        <v>7000</v>
      </c>
      <c r="E30" s="739">
        <f>D30*100/C30</f>
        <v>100</v>
      </c>
    </row>
    <row r="31" spans="1:5" ht="25.5" customHeight="1">
      <c r="A31" s="731" t="s">
        <v>1170</v>
      </c>
      <c r="B31" s="739">
        <v>0</v>
      </c>
      <c r="C31" s="739">
        <v>530024</v>
      </c>
      <c r="D31" s="740">
        <v>530024</v>
      </c>
      <c r="E31" s="739">
        <f>D31*100/C31</f>
        <v>100</v>
      </c>
    </row>
    <row r="32" spans="1:5" ht="30" customHeight="1">
      <c r="A32" s="729" t="s">
        <v>1168</v>
      </c>
      <c r="B32" s="739">
        <v>0</v>
      </c>
      <c r="C32" s="739">
        <v>8660</v>
      </c>
      <c r="D32" s="740">
        <v>8660</v>
      </c>
      <c r="E32" s="739">
        <f>D32*100/C32</f>
        <v>100</v>
      </c>
    </row>
    <row r="33" spans="1:5" ht="30" customHeight="1">
      <c r="A33" s="731" t="s">
        <v>1105</v>
      </c>
      <c r="B33" s="739">
        <v>0</v>
      </c>
      <c r="C33" s="739">
        <v>311500</v>
      </c>
      <c r="D33" s="740">
        <v>311500</v>
      </c>
      <c r="E33" s="739">
        <v>100</v>
      </c>
    </row>
    <row r="34" spans="1:5" ht="20.25" customHeight="1">
      <c r="A34" s="730" t="s">
        <v>988</v>
      </c>
      <c r="B34" s="725">
        <f>SUM(B29:B30)</f>
        <v>24400</v>
      </c>
      <c r="C34" s="725">
        <f>SUM(C29:C33)</f>
        <v>881584</v>
      </c>
      <c r="D34" s="725">
        <f>SUM(D29:D33)</f>
        <v>881574</v>
      </c>
      <c r="E34" s="725">
        <f>D34*100/C34</f>
        <v>99.99886567814298</v>
      </c>
    </row>
    <row r="35" spans="1:5" ht="12.75">
      <c r="A35" s="741"/>
      <c r="B35" s="742"/>
      <c r="C35" s="742"/>
      <c r="D35" s="742"/>
      <c r="E35" s="742"/>
    </row>
    <row r="36" spans="1:5" ht="25.5">
      <c r="A36" s="728" t="s">
        <v>989</v>
      </c>
      <c r="B36" s="75" t="s">
        <v>979</v>
      </c>
      <c r="C36" s="75" t="s">
        <v>972</v>
      </c>
      <c r="D36" s="75" t="s">
        <v>973</v>
      </c>
      <c r="E36" s="75" t="s">
        <v>956</v>
      </c>
    </row>
    <row r="37" spans="1:5" ht="21" customHeight="1">
      <c r="A37" s="731" t="s">
        <v>307</v>
      </c>
      <c r="B37" s="416">
        <v>0</v>
      </c>
      <c r="C37" s="416">
        <v>649558</v>
      </c>
      <c r="D37" s="438">
        <v>576183</v>
      </c>
      <c r="E37" s="416">
        <f>D37*100/C37</f>
        <v>88.70385708435582</v>
      </c>
    </row>
    <row r="38" spans="1:5" ht="12.75">
      <c r="A38" s="731" t="s">
        <v>990</v>
      </c>
      <c r="B38" s="416">
        <v>0</v>
      </c>
      <c r="C38" s="416">
        <v>900206</v>
      </c>
      <c r="D38" s="416">
        <v>900206</v>
      </c>
      <c r="E38" s="416">
        <f>D38*100/C38</f>
        <v>100</v>
      </c>
    </row>
    <row r="39" spans="1:5" ht="25.5">
      <c r="A39" s="731" t="s">
        <v>991</v>
      </c>
      <c r="B39" s="416">
        <v>0</v>
      </c>
      <c r="C39" s="416">
        <v>279191</v>
      </c>
      <c r="D39" s="416">
        <v>279191</v>
      </c>
      <c r="E39" s="416">
        <f>D39*100/C39</f>
        <v>100</v>
      </c>
    </row>
    <row r="40" spans="1:5" ht="26.25" customHeight="1">
      <c r="A40" s="732" t="s">
        <v>992</v>
      </c>
      <c r="B40" s="725">
        <f>SUM(B37:B39)</f>
        <v>0</v>
      </c>
      <c r="C40" s="725">
        <f>SUM(C37:C39)</f>
        <v>1828955</v>
      </c>
      <c r="D40" s="725">
        <f>SUM(D37:D39)</f>
        <v>1755580</v>
      </c>
      <c r="E40" s="725">
        <f>D40*100/C40</f>
        <v>95.98814623651211</v>
      </c>
    </row>
    <row r="41" spans="2:5" ht="13.5" thickBot="1">
      <c r="B41" s="12"/>
      <c r="C41" s="12"/>
      <c r="D41" s="12"/>
      <c r="E41" s="12"/>
    </row>
    <row r="42" spans="1:5" ht="21.75" customHeight="1" thickBot="1">
      <c r="A42" s="463" t="s">
        <v>993</v>
      </c>
      <c r="B42" s="424">
        <f>SUM(B40+B34)</f>
        <v>24400</v>
      </c>
      <c r="C42" s="424">
        <f>SUM(C40+C34)</f>
        <v>2710539</v>
      </c>
      <c r="D42" s="424">
        <f>SUM(D40+D34)</f>
        <v>2637154</v>
      </c>
      <c r="E42" s="425">
        <f>D42/C42*100</f>
        <v>97.29260490256735</v>
      </c>
    </row>
    <row r="43" ht="13.5" thickBot="1"/>
    <row r="44" spans="1:5" ht="22.5" customHeight="1" thickBot="1">
      <c r="A44" s="463" t="s">
        <v>994</v>
      </c>
      <c r="B44" s="424">
        <f>B24-B42</f>
        <v>1026162</v>
      </c>
      <c r="C44" s="424">
        <f>C24-C42</f>
        <v>-69664.1000000001</v>
      </c>
      <c r="D44" s="424">
        <f>D24-D42</f>
        <v>-374331</v>
      </c>
      <c r="E44" s="425" t="s">
        <v>777</v>
      </c>
    </row>
  </sheetData>
  <mergeCells count="1">
    <mergeCell ref="A1:E1"/>
  </mergeCells>
  <printOptions/>
  <pageMargins left="0.75" right="0.75" top="1" bottom="1" header="0.4921259845" footer="0.4921259845"/>
  <pageSetup firstPageNumber="4" useFirstPageNumber="1" horizontalDpi="600" verticalDpi="600" orientation="portrait" paperSize="9" r:id="rId1"/>
  <headerFooter alignWithMargins="0">
    <oddFooter>&amp;C&amp;P</oddFooter>
  </headerFooter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PageLayoutView="0" workbookViewId="0" topLeftCell="A1">
      <selection activeCell="A74" sqref="A74"/>
    </sheetView>
  </sheetViews>
  <sheetFormatPr defaultColWidth="9.00390625" defaultRowHeight="12.75"/>
  <cols>
    <col min="1" max="1" width="63.25390625" style="24" customWidth="1"/>
    <col min="2" max="2" width="11.75390625" style="0" customWidth="1"/>
    <col min="3" max="3" width="11.75390625" style="12" customWidth="1"/>
    <col min="4" max="4" width="11.75390625" style="0" customWidth="1"/>
    <col min="5" max="5" width="10.375" style="0" customWidth="1"/>
    <col min="6" max="6" width="8.375" style="24" customWidth="1"/>
    <col min="7" max="7" width="6.00390625" style="0" customWidth="1"/>
    <col min="8" max="8" width="7.875" style="0" customWidth="1"/>
    <col min="10" max="10" width="7.75390625" style="24" customWidth="1"/>
  </cols>
  <sheetData>
    <row r="1" spans="1:8" ht="18.75">
      <c r="A1" s="916" t="s">
        <v>155</v>
      </c>
      <c r="B1" s="916"/>
      <c r="C1" s="916"/>
      <c r="D1" s="916"/>
      <c r="E1" s="916"/>
      <c r="H1" t="s">
        <v>1253</v>
      </c>
    </row>
    <row r="2" ht="12" customHeight="1"/>
    <row r="3" spans="1:4" ht="15.75" customHeight="1">
      <c r="A3" s="58"/>
      <c r="B3" s="24"/>
      <c r="C3" s="61"/>
      <c r="D3" s="24"/>
    </row>
    <row r="4" spans="1:4" ht="12.75">
      <c r="A4" s="49" t="s">
        <v>313</v>
      </c>
      <c r="B4" s="24"/>
      <c r="C4" s="61"/>
      <c r="D4" s="24"/>
    </row>
    <row r="5" spans="1:6" ht="26.25" customHeight="1">
      <c r="A5" s="4" t="s">
        <v>1138</v>
      </c>
      <c r="B5" s="598" t="s">
        <v>1242</v>
      </c>
      <c r="C5" s="774" t="s">
        <v>1243</v>
      </c>
      <c r="D5" s="5" t="s">
        <v>1139</v>
      </c>
      <c r="E5" s="37" t="s">
        <v>956</v>
      </c>
      <c r="F5" s="228"/>
    </row>
    <row r="6" spans="1:5" ht="12.75">
      <c r="A6" s="641" t="s">
        <v>887</v>
      </c>
      <c r="B6" s="642">
        <v>650000</v>
      </c>
      <c r="C6" s="642">
        <v>728926</v>
      </c>
      <c r="D6" s="642">
        <v>728925</v>
      </c>
      <c r="E6" s="244">
        <f aca="true" t="shared" si="0" ref="E6:E12">+D6/C6*100</f>
        <v>99.99986281186293</v>
      </c>
    </row>
    <row r="7" spans="1:5" ht="12.75">
      <c r="A7" s="643" t="s">
        <v>825</v>
      </c>
      <c r="B7" s="642">
        <v>35000</v>
      </c>
      <c r="C7" s="642">
        <v>38414</v>
      </c>
      <c r="D7" s="642">
        <v>38414</v>
      </c>
      <c r="E7" s="244">
        <f t="shared" si="0"/>
        <v>100</v>
      </c>
    </row>
    <row r="8" spans="1:5" ht="12.75">
      <c r="A8" s="643" t="s">
        <v>888</v>
      </c>
      <c r="B8" s="642">
        <v>50000</v>
      </c>
      <c r="C8" s="642">
        <v>66699</v>
      </c>
      <c r="D8" s="642">
        <v>66698</v>
      </c>
      <c r="E8" s="244">
        <f t="shared" si="0"/>
        <v>99.99850072714733</v>
      </c>
    </row>
    <row r="9" spans="1:5" ht="12.75">
      <c r="A9" s="643" t="s">
        <v>826</v>
      </c>
      <c r="B9" s="642">
        <v>740000</v>
      </c>
      <c r="C9" s="642">
        <v>812346</v>
      </c>
      <c r="D9" s="642">
        <v>812347</v>
      </c>
      <c r="E9" s="244">
        <f t="shared" si="0"/>
        <v>100.0001231002553</v>
      </c>
    </row>
    <row r="10" spans="1:5" ht="12.75">
      <c r="A10" s="643" t="s">
        <v>150</v>
      </c>
      <c r="B10" s="642">
        <v>1663067</v>
      </c>
      <c r="C10" s="642">
        <v>1741682</v>
      </c>
      <c r="D10" s="642">
        <v>1744839</v>
      </c>
      <c r="E10" s="244">
        <f t="shared" si="0"/>
        <v>100.18126156209917</v>
      </c>
    </row>
    <row r="11" spans="1:5" ht="12.75">
      <c r="A11" s="643" t="s">
        <v>687</v>
      </c>
      <c r="B11" s="642">
        <v>40000</v>
      </c>
      <c r="C11" s="644">
        <v>138997</v>
      </c>
      <c r="D11" s="642">
        <v>138997</v>
      </c>
      <c r="E11" s="244">
        <f t="shared" si="0"/>
        <v>100</v>
      </c>
    </row>
    <row r="12" spans="1:5" ht="12.75">
      <c r="A12" s="645" t="s">
        <v>1141</v>
      </c>
      <c r="B12" s="642">
        <v>1214</v>
      </c>
      <c r="C12" s="642">
        <v>1214</v>
      </c>
      <c r="D12" s="642">
        <v>1253</v>
      </c>
      <c r="E12" s="244">
        <f t="shared" si="0"/>
        <v>103.21252059308073</v>
      </c>
    </row>
    <row r="13" spans="1:5" ht="12.75">
      <c r="A13" s="645" t="s">
        <v>889</v>
      </c>
      <c r="B13" s="642">
        <v>0</v>
      </c>
      <c r="C13" s="642">
        <v>0</v>
      </c>
      <c r="D13" s="642">
        <v>37</v>
      </c>
      <c r="E13" s="244" t="s">
        <v>777</v>
      </c>
    </row>
    <row r="14" spans="1:5" ht="12.75" customHeight="1">
      <c r="A14" s="645" t="s">
        <v>890</v>
      </c>
      <c r="B14" s="642">
        <v>0</v>
      </c>
      <c r="C14" s="642">
        <v>0</v>
      </c>
      <c r="D14" s="642">
        <v>42</v>
      </c>
      <c r="E14" s="244" t="s">
        <v>777</v>
      </c>
    </row>
    <row r="15" spans="1:5" ht="15.75" customHeight="1">
      <c r="A15" s="3" t="s">
        <v>766</v>
      </c>
      <c r="B15" s="6">
        <f>SUM(B6:B14)</f>
        <v>3179281</v>
      </c>
      <c r="C15" s="6">
        <f>SUM(C6:C14)</f>
        <v>3528278</v>
      </c>
      <c r="D15" s="6">
        <f>SUM(D6:D14)</f>
        <v>3531552</v>
      </c>
      <c r="E15" s="22">
        <f>+D15/C15*100</f>
        <v>100.09279314158353</v>
      </c>
    </row>
    <row r="16" spans="1:5" ht="12.75">
      <c r="A16" s="677"/>
      <c r="B16" s="350"/>
      <c r="C16" s="350"/>
      <c r="D16" s="350"/>
      <c r="E16" s="678"/>
    </row>
    <row r="17" spans="1:5" ht="12.75">
      <c r="A17" s="8"/>
      <c r="B17" s="15"/>
      <c r="C17" s="15"/>
      <c r="D17" s="15"/>
      <c r="E17" s="83"/>
    </row>
    <row r="18" spans="1:10" ht="13.5" customHeight="1">
      <c r="A18" s="8" t="s">
        <v>314</v>
      </c>
      <c r="B18" s="15"/>
      <c r="C18" s="15"/>
      <c r="D18" s="15"/>
      <c r="E18" s="679"/>
      <c r="J18" s="24" t="s">
        <v>1253</v>
      </c>
    </row>
    <row r="19" spans="1:5" ht="26.25" customHeight="1">
      <c r="A19" s="4" t="s">
        <v>1138</v>
      </c>
      <c r="B19" s="598" t="s">
        <v>1242</v>
      </c>
      <c r="C19" s="774" t="s">
        <v>1243</v>
      </c>
      <c r="D19" s="5" t="s">
        <v>1139</v>
      </c>
      <c r="E19" s="37" t="s">
        <v>956</v>
      </c>
    </row>
    <row r="20" spans="1:6" ht="12.75">
      <c r="A20" s="27" t="s">
        <v>192</v>
      </c>
      <c r="B20" s="23">
        <v>120</v>
      </c>
      <c r="C20" s="23">
        <v>1440</v>
      </c>
      <c r="D20" s="23">
        <v>1656</v>
      </c>
      <c r="E20" s="244">
        <f aca="true" t="shared" si="1" ref="E20:E35">+D20/C20*100</f>
        <v>114.99999999999999</v>
      </c>
      <c r="F20" s="93"/>
    </row>
    <row r="21" spans="1:6" ht="12.75">
      <c r="A21" s="646" t="s">
        <v>688</v>
      </c>
      <c r="B21" s="23">
        <v>1500</v>
      </c>
      <c r="C21" s="23">
        <v>1737</v>
      </c>
      <c r="D21" s="23">
        <v>3444</v>
      </c>
      <c r="E21" s="244">
        <f t="shared" si="1"/>
        <v>198.27288428324698</v>
      </c>
      <c r="F21" s="93"/>
    </row>
    <row r="22" spans="1:6" ht="12.75">
      <c r="A22" s="27" t="s">
        <v>776</v>
      </c>
      <c r="B22" s="23">
        <v>15000</v>
      </c>
      <c r="C22" s="23">
        <v>15000</v>
      </c>
      <c r="D22" s="23">
        <v>7933</v>
      </c>
      <c r="E22" s="244">
        <f t="shared" si="1"/>
        <v>52.88666666666667</v>
      </c>
      <c r="F22" s="93"/>
    </row>
    <row r="23" spans="1:6" ht="12.75" customHeight="1">
      <c r="A23" s="18" t="s">
        <v>1142</v>
      </c>
      <c r="B23" s="23">
        <v>90871</v>
      </c>
      <c r="C23" s="23">
        <v>100627</v>
      </c>
      <c r="D23" s="23">
        <v>100627</v>
      </c>
      <c r="E23" s="244">
        <f t="shared" si="1"/>
        <v>100</v>
      </c>
      <c r="F23" s="93"/>
    </row>
    <row r="24" spans="1:6" ht="13.5" customHeight="1">
      <c r="A24" s="18" t="s">
        <v>891</v>
      </c>
      <c r="B24" s="23">
        <v>40413</v>
      </c>
      <c r="C24" s="23">
        <v>41531</v>
      </c>
      <c r="D24" s="23">
        <v>43140</v>
      </c>
      <c r="E24" s="244">
        <f t="shared" si="1"/>
        <v>103.87421444222389</v>
      </c>
      <c r="F24" s="93"/>
    </row>
    <row r="25" spans="1:6" ht="12.75">
      <c r="A25" s="18" t="s">
        <v>852</v>
      </c>
      <c r="B25" s="23">
        <v>15000</v>
      </c>
      <c r="C25" s="23">
        <v>15000</v>
      </c>
      <c r="D25" s="21">
        <v>16143</v>
      </c>
      <c r="E25" s="244">
        <f t="shared" si="1"/>
        <v>107.62</v>
      </c>
      <c r="F25" s="93"/>
    </row>
    <row r="26" spans="1:6" ht="12.75">
      <c r="A26" s="18" t="s">
        <v>938</v>
      </c>
      <c r="B26" s="23">
        <v>116329</v>
      </c>
      <c r="C26" s="23">
        <v>108728</v>
      </c>
      <c r="D26" s="23">
        <v>101410</v>
      </c>
      <c r="E26" s="244">
        <f t="shared" si="1"/>
        <v>93.2694430137591</v>
      </c>
      <c r="F26" s="93"/>
    </row>
    <row r="27" spans="1:6" ht="12.75">
      <c r="A27" s="18" t="s">
        <v>1252</v>
      </c>
      <c r="B27" s="23">
        <v>700</v>
      </c>
      <c r="C27" s="23">
        <v>3100</v>
      </c>
      <c r="D27" s="21">
        <v>8748</v>
      </c>
      <c r="E27" s="244">
        <f t="shared" si="1"/>
        <v>282.19354838709677</v>
      </c>
      <c r="F27" s="93"/>
    </row>
    <row r="28" spans="1:6" ht="12.75">
      <c r="A28" s="18" t="s">
        <v>1154</v>
      </c>
      <c r="B28" s="23">
        <v>35</v>
      </c>
      <c r="C28" s="23">
        <v>35</v>
      </c>
      <c r="D28" s="23">
        <v>74</v>
      </c>
      <c r="E28" s="244">
        <f t="shared" si="1"/>
        <v>211.42857142857144</v>
      </c>
      <c r="F28" s="93"/>
    </row>
    <row r="29" spans="1:6" ht="12.75">
      <c r="A29" s="18" t="s">
        <v>998</v>
      </c>
      <c r="B29" s="23">
        <v>300</v>
      </c>
      <c r="C29" s="23">
        <v>1424</v>
      </c>
      <c r="D29" s="23">
        <v>1424</v>
      </c>
      <c r="E29" s="244">
        <f t="shared" si="1"/>
        <v>100</v>
      </c>
      <c r="F29" s="93"/>
    </row>
    <row r="30" spans="1:6" ht="12.75">
      <c r="A30" s="18" t="s">
        <v>1005</v>
      </c>
      <c r="B30" s="23">
        <v>0</v>
      </c>
      <c r="C30" s="23">
        <v>200</v>
      </c>
      <c r="D30" s="23">
        <v>200</v>
      </c>
      <c r="E30" s="244">
        <f t="shared" si="1"/>
        <v>100</v>
      </c>
      <c r="F30" s="93"/>
    </row>
    <row r="31" spans="1:6" ht="12.75">
      <c r="A31" s="18" t="s">
        <v>684</v>
      </c>
      <c r="B31" s="23">
        <v>0</v>
      </c>
      <c r="C31" s="23">
        <v>516</v>
      </c>
      <c r="D31" s="23">
        <v>545</v>
      </c>
      <c r="E31" s="244">
        <f t="shared" si="1"/>
        <v>105.6201550387597</v>
      </c>
      <c r="F31" s="93"/>
    </row>
    <row r="32" spans="1:6" ht="12.75">
      <c r="A32" s="18" t="s">
        <v>689</v>
      </c>
      <c r="B32" s="23">
        <v>0</v>
      </c>
      <c r="C32" s="23">
        <v>1466</v>
      </c>
      <c r="D32" s="23">
        <v>1466</v>
      </c>
      <c r="E32" s="244">
        <f t="shared" si="1"/>
        <v>100</v>
      </c>
      <c r="F32" s="93"/>
    </row>
    <row r="33" spans="1:6" ht="12.75">
      <c r="A33" s="18" t="s">
        <v>835</v>
      </c>
      <c r="B33" s="23">
        <v>0</v>
      </c>
      <c r="C33" s="23">
        <v>618</v>
      </c>
      <c r="D33" s="21">
        <v>618</v>
      </c>
      <c r="E33" s="244">
        <f t="shared" si="1"/>
        <v>100</v>
      </c>
      <c r="F33" s="93"/>
    </row>
    <row r="34" spans="1:6" ht="12.75">
      <c r="A34" s="18" t="s">
        <v>690</v>
      </c>
      <c r="B34" s="23">
        <v>0</v>
      </c>
      <c r="C34" s="23">
        <v>1063</v>
      </c>
      <c r="D34" s="21">
        <v>1156</v>
      </c>
      <c r="E34" s="244">
        <f t="shared" si="1"/>
        <v>108.74882408278457</v>
      </c>
      <c r="F34" s="93"/>
    </row>
    <row r="35" spans="1:6" ht="12.75">
      <c r="A35" s="18" t="s">
        <v>315</v>
      </c>
      <c r="B35" s="23">
        <v>0</v>
      </c>
      <c r="C35" s="23">
        <v>861</v>
      </c>
      <c r="D35" s="21">
        <v>942</v>
      </c>
      <c r="E35" s="244">
        <f t="shared" si="1"/>
        <v>109.40766550522648</v>
      </c>
      <c r="F35" s="648"/>
    </row>
    <row r="36" spans="1:6" ht="13.5" customHeight="1">
      <c r="A36" s="18" t="s">
        <v>861</v>
      </c>
      <c r="B36" s="23">
        <v>0</v>
      </c>
      <c r="C36" s="23">
        <v>0</v>
      </c>
      <c r="D36" s="23">
        <v>2893</v>
      </c>
      <c r="E36" s="385" t="s">
        <v>777</v>
      </c>
      <c r="F36" s="93"/>
    </row>
    <row r="37" spans="1:5" ht="12.75">
      <c r="A37" s="647" t="s">
        <v>316</v>
      </c>
      <c r="B37" s="351"/>
      <c r="C37" s="351"/>
      <c r="D37" s="351"/>
      <c r="E37" s="352"/>
    </row>
    <row r="38" spans="1:6" ht="12.75">
      <c r="A38" s="18" t="s">
        <v>1124</v>
      </c>
      <c r="B38" s="23">
        <v>0</v>
      </c>
      <c r="C38" s="23">
        <v>0</v>
      </c>
      <c r="D38" s="21">
        <v>248</v>
      </c>
      <c r="E38" s="26" t="s">
        <v>777</v>
      </c>
      <c r="F38" s="648"/>
    </row>
    <row r="39" spans="1:6" ht="12.75">
      <c r="A39" s="18" t="s">
        <v>181</v>
      </c>
      <c r="B39" s="23">
        <v>0</v>
      </c>
      <c r="C39" s="23">
        <v>0</v>
      </c>
      <c r="D39" s="21">
        <v>369</v>
      </c>
      <c r="E39" s="26" t="s">
        <v>777</v>
      </c>
      <c r="F39" s="648"/>
    </row>
    <row r="40" spans="1:6" ht="12.75">
      <c r="A40" s="376" t="s">
        <v>1128</v>
      </c>
      <c r="B40" s="23">
        <v>0</v>
      </c>
      <c r="C40" s="23">
        <v>0</v>
      </c>
      <c r="D40" s="21">
        <v>80</v>
      </c>
      <c r="E40" s="26" t="s">
        <v>777</v>
      </c>
      <c r="F40" s="648"/>
    </row>
    <row r="41" spans="1:6" ht="12.75">
      <c r="A41" s="18" t="s">
        <v>1001</v>
      </c>
      <c r="B41" s="23">
        <v>0</v>
      </c>
      <c r="C41" s="23">
        <v>0</v>
      </c>
      <c r="D41" s="21">
        <v>2196</v>
      </c>
      <c r="E41" s="26" t="s">
        <v>777</v>
      </c>
      <c r="F41" s="648"/>
    </row>
    <row r="42" spans="1:5" ht="15.75" customHeight="1">
      <c r="A42" s="3" t="s">
        <v>770</v>
      </c>
      <c r="B42" s="6">
        <f>SUM(B20:B36)</f>
        <v>280268</v>
      </c>
      <c r="C42" s="6">
        <f>SUM(C20:C36)</f>
        <v>293346</v>
      </c>
      <c r="D42" s="6">
        <f>SUM(D20:D36)</f>
        <v>292419</v>
      </c>
      <c r="E42" s="22">
        <f>+D42/C42*100</f>
        <v>99.68399091857397</v>
      </c>
    </row>
    <row r="43" spans="1:5" ht="12.75">
      <c r="A43" s="8"/>
      <c r="B43" s="15"/>
      <c r="C43" s="15"/>
      <c r="D43" s="15"/>
      <c r="E43" s="25"/>
    </row>
    <row r="44" spans="1:3" s="24" customFormat="1" ht="12.75">
      <c r="A44" s="49"/>
      <c r="C44" s="61"/>
    </row>
    <row r="45" spans="1:5" s="24" customFormat="1" ht="12.75">
      <c r="A45" s="49" t="s">
        <v>317</v>
      </c>
      <c r="C45" s="61"/>
      <c r="E45"/>
    </row>
    <row r="46" spans="1:5" s="24" customFormat="1" ht="27.75" customHeight="1">
      <c r="A46" s="4" t="s">
        <v>1138</v>
      </c>
      <c r="B46" s="598" t="s">
        <v>1242</v>
      </c>
      <c r="C46" s="774" t="s">
        <v>1243</v>
      </c>
      <c r="D46" s="5" t="s">
        <v>1139</v>
      </c>
      <c r="E46" s="37" t="s">
        <v>956</v>
      </c>
    </row>
    <row r="47" spans="1:6" s="24" customFormat="1" ht="12.75">
      <c r="A47" s="18" t="s">
        <v>1245</v>
      </c>
      <c r="B47" s="170">
        <v>1000</v>
      </c>
      <c r="C47" s="170">
        <v>1000</v>
      </c>
      <c r="D47" s="21">
        <v>642</v>
      </c>
      <c r="E47" s="244">
        <f>+D47/C47*100</f>
        <v>64.2</v>
      </c>
      <c r="F47" s="648"/>
    </row>
    <row r="48" spans="1:6" s="24" customFormat="1" ht="12.75">
      <c r="A48" s="18" t="s">
        <v>1246</v>
      </c>
      <c r="B48" s="170">
        <v>4000</v>
      </c>
      <c r="C48" s="170">
        <v>11601</v>
      </c>
      <c r="D48" s="21">
        <v>33461</v>
      </c>
      <c r="E48" s="244">
        <f>+D48/C48*100</f>
        <v>288.43203172140335</v>
      </c>
      <c r="F48" s="648"/>
    </row>
    <row r="49" spans="1:6" s="24" customFormat="1" ht="12.75" customHeight="1">
      <c r="A49" s="18" t="s">
        <v>1002</v>
      </c>
      <c r="B49" s="170">
        <v>0</v>
      </c>
      <c r="C49" s="170">
        <v>532026</v>
      </c>
      <c r="D49" s="21">
        <v>532075</v>
      </c>
      <c r="E49" s="244">
        <f>+D49/C49*100</f>
        <v>100.00921007619927</v>
      </c>
      <c r="F49" s="648"/>
    </row>
    <row r="50" spans="1:5" ht="15.75" customHeight="1">
      <c r="A50" s="3" t="s">
        <v>771</v>
      </c>
      <c r="B50" s="649">
        <f>SUM(B47:B49)</f>
        <v>5000</v>
      </c>
      <c r="C50" s="6">
        <f>SUM(C47:C49)</f>
        <v>544627</v>
      </c>
      <c r="D50" s="6">
        <f>SUM(D47:D49)</f>
        <v>566178</v>
      </c>
      <c r="E50" s="650">
        <f>+D50/C50*100</f>
        <v>103.95702012570072</v>
      </c>
    </row>
    <row r="51" spans="1:5" ht="12.75" customHeight="1">
      <c r="A51" s="8"/>
      <c r="B51" s="15"/>
      <c r="C51" s="15"/>
      <c r="D51" s="15"/>
      <c r="E51" s="25"/>
    </row>
    <row r="52" spans="1:5" ht="12.75" customHeight="1">
      <c r="A52" s="8"/>
      <c r="B52" s="15"/>
      <c r="C52" s="15"/>
      <c r="D52" s="15"/>
      <c r="E52" s="25"/>
    </row>
    <row r="53" spans="1:5" ht="12.75" customHeight="1">
      <c r="A53" s="8" t="s">
        <v>318</v>
      </c>
      <c r="B53" s="15"/>
      <c r="C53" s="15"/>
      <c r="D53" s="15"/>
      <c r="E53" s="25"/>
    </row>
    <row r="54" spans="1:5" ht="12.75">
      <c r="A54" s="8" t="s">
        <v>756</v>
      </c>
      <c r="B54" s="15"/>
      <c r="C54" s="15"/>
      <c r="D54" s="15"/>
      <c r="E54" s="25"/>
    </row>
    <row r="55" spans="1:5" ht="27" customHeight="1">
      <c r="A55" s="4" t="s">
        <v>1138</v>
      </c>
      <c r="B55" s="598" t="s">
        <v>1242</v>
      </c>
      <c r="C55" s="774" t="s">
        <v>1243</v>
      </c>
      <c r="D55" s="5" t="s">
        <v>1139</v>
      </c>
      <c r="E55" s="37" t="s">
        <v>956</v>
      </c>
    </row>
    <row r="56" spans="1:5" ht="12.75" customHeight="1">
      <c r="A56" s="27" t="s">
        <v>753</v>
      </c>
      <c r="B56" s="23">
        <v>0</v>
      </c>
      <c r="C56" s="23">
        <v>8339</v>
      </c>
      <c r="D56" s="23">
        <v>11964</v>
      </c>
      <c r="E56" s="244">
        <f aca="true" t="shared" si="2" ref="E56:E63">+D56/C56*100</f>
        <v>143.4704401007315</v>
      </c>
    </row>
    <row r="57" spans="1:5" ht="12.75">
      <c r="A57" s="18" t="s">
        <v>319</v>
      </c>
      <c r="B57" s="23">
        <v>74819</v>
      </c>
      <c r="C57" s="23">
        <v>74819</v>
      </c>
      <c r="D57" s="170">
        <v>74819</v>
      </c>
      <c r="E57" s="244">
        <f t="shared" si="2"/>
        <v>100</v>
      </c>
    </row>
    <row r="58" spans="1:5" ht="12.75">
      <c r="A58" s="27" t="s">
        <v>754</v>
      </c>
      <c r="B58" s="23">
        <v>3686780</v>
      </c>
      <c r="C58" s="23">
        <v>3834699</v>
      </c>
      <c r="D58" s="170">
        <v>3834699</v>
      </c>
      <c r="E58" s="244">
        <f t="shared" si="2"/>
        <v>100</v>
      </c>
    </row>
    <row r="59" spans="1:5" ht="12.75">
      <c r="A59" s="27" t="s">
        <v>755</v>
      </c>
      <c r="B59" s="23">
        <v>0</v>
      </c>
      <c r="C59" s="23">
        <v>367771</v>
      </c>
      <c r="D59" s="170">
        <v>367748</v>
      </c>
      <c r="E59" s="244">
        <f t="shared" si="2"/>
        <v>99.99374610831197</v>
      </c>
    </row>
    <row r="60" spans="1:5" ht="12.75">
      <c r="A60" s="27" t="s">
        <v>320</v>
      </c>
      <c r="B60" s="23">
        <v>8150</v>
      </c>
      <c r="C60" s="23">
        <v>9718</v>
      </c>
      <c r="D60" s="170">
        <v>9718</v>
      </c>
      <c r="E60" s="244">
        <f t="shared" si="2"/>
        <v>100</v>
      </c>
    </row>
    <row r="61" spans="1:5" ht="12.75">
      <c r="A61" s="27" t="s">
        <v>1003</v>
      </c>
      <c r="B61" s="23">
        <v>0</v>
      </c>
      <c r="C61" s="23">
        <v>1574</v>
      </c>
      <c r="D61" s="170">
        <v>1574</v>
      </c>
      <c r="E61" s="244">
        <f t="shared" si="2"/>
        <v>100</v>
      </c>
    </row>
    <row r="62" spans="1:5" ht="12.75">
      <c r="A62" s="27" t="s">
        <v>1004</v>
      </c>
      <c r="B62" s="23">
        <v>800</v>
      </c>
      <c r="C62" s="23">
        <v>907</v>
      </c>
      <c r="D62" s="170">
        <v>907</v>
      </c>
      <c r="E62" s="244">
        <f t="shared" si="2"/>
        <v>100</v>
      </c>
    </row>
    <row r="63" spans="1:5" ht="24" customHeight="1">
      <c r="A63" s="185" t="s">
        <v>321</v>
      </c>
      <c r="B63" s="184">
        <f>SUM(B56:B62)</f>
        <v>3770549</v>
      </c>
      <c r="C63" s="184">
        <f>SUM(C56:C62)</f>
        <v>4297827</v>
      </c>
      <c r="D63" s="232">
        <f>SUM(D56:D62)</f>
        <v>4301429</v>
      </c>
      <c r="E63" s="91">
        <f t="shared" si="2"/>
        <v>100.08380979504294</v>
      </c>
    </row>
    <row r="64" spans="1:5" s="24" customFormat="1" ht="15" customHeight="1">
      <c r="A64" s="8" t="s">
        <v>757</v>
      </c>
      <c r="B64" s="15"/>
      <c r="C64" s="15"/>
      <c r="D64" s="15"/>
      <c r="E64" s="25"/>
    </row>
    <row r="65" spans="1:5" ht="26.25" customHeight="1">
      <c r="A65" s="4" t="s">
        <v>1138</v>
      </c>
      <c r="B65" s="598" t="s">
        <v>1242</v>
      </c>
      <c r="C65" s="774" t="s">
        <v>1243</v>
      </c>
      <c r="D65" s="5" t="s">
        <v>1139</v>
      </c>
      <c r="E65" s="37" t="s">
        <v>956</v>
      </c>
    </row>
    <row r="66" spans="1:5" ht="12.75" customHeight="1">
      <c r="A66" s="27" t="s">
        <v>322</v>
      </c>
      <c r="B66" s="651"/>
      <c r="C66" s="629">
        <v>3909</v>
      </c>
      <c r="D66" s="661">
        <v>3909</v>
      </c>
      <c r="E66" s="244">
        <f aca="true" t="shared" si="3" ref="E66:E72">+D66/C66*100</f>
        <v>100</v>
      </c>
    </row>
    <row r="67" spans="1:5" ht="13.5" customHeight="1">
      <c r="A67" s="243" t="s">
        <v>323</v>
      </c>
      <c r="B67" s="396">
        <v>0</v>
      </c>
      <c r="C67" s="629">
        <v>4917</v>
      </c>
      <c r="D67" s="661">
        <v>4917</v>
      </c>
      <c r="E67" s="244">
        <f t="shared" si="3"/>
        <v>100</v>
      </c>
    </row>
    <row r="68" spans="1:5" ht="13.5" customHeight="1">
      <c r="A68" s="243" t="s">
        <v>324</v>
      </c>
      <c r="B68" s="396">
        <v>0</v>
      </c>
      <c r="C68" s="629">
        <v>95788</v>
      </c>
      <c r="D68" s="661">
        <v>95788</v>
      </c>
      <c r="E68" s="47">
        <f t="shared" si="3"/>
        <v>100</v>
      </c>
    </row>
    <row r="69" spans="1:5" ht="13.5" customHeight="1">
      <c r="A69" s="243" t="s">
        <v>325</v>
      </c>
      <c r="B69" s="396">
        <v>0</v>
      </c>
      <c r="C69" s="629">
        <v>6648</v>
      </c>
      <c r="D69" s="661">
        <v>6648</v>
      </c>
      <c r="E69" s="244">
        <f t="shared" si="3"/>
        <v>100</v>
      </c>
    </row>
    <row r="70" spans="1:5" ht="15" customHeight="1">
      <c r="A70" s="243" t="s">
        <v>326</v>
      </c>
      <c r="B70" s="396">
        <v>0</v>
      </c>
      <c r="C70" s="629">
        <v>27</v>
      </c>
      <c r="D70" s="661">
        <v>27</v>
      </c>
      <c r="E70" s="244">
        <f t="shared" si="3"/>
        <v>100</v>
      </c>
    </row>
    <row r="71" spans="1:5" ht="24" customHeight="1">
      <c r="A71" s="185" t="s">
        <v>327</v>
      </c>
      <c r="B71" s="184">
        <f>SUM(B67:B70)</f>
        <v>0</v>
      </c>
      <c r="C71" s="184">
        <f>SUM(C65:C70)</f>
        <v>111289</v>
      </c>
      <c r="D71" s="232">
        <f>SUM(D65:D70)</f>
        <v>111289</v>
      </c>
      <c r="E71" s="91">
        <f t="shared" si="3"/>
        <v>100</v>
      </c>
    </row>
    <row r="72" spans="1:5" ht="15.75" customHeight="1">
      <c r="A72" s="3" t="s">
        <v>773</v>
      </c>
      <c r="B72" s="6">
        <f>B63+B71</f>
        <v>3770549</v>
      </c>
      <c r="C72" s="6">
        <f>C63+C71</f>
        <v>4409116</v>
      </c>
      <c r="D72" s="6">
        <f>D63+D71</f>
        <v>4412718</v>
      </c>
      <c r="E72" s="22">
        <f t="shared" si="3"/>
        <v>100.08169438046085</v>
      </c>
    </row>
    <row r="73" spans="1:5" ht="15.75" customHeight="1">
      <c r="A73" s="8"/>
      <c r="B73" s="15"/>
      <c r="C73" s="15"/>
      <c r="D73" s="15"/>
      <c r="E73" s="83"/>
    </row>
    <row r="74" spans="1:5" ht="16.5" customHeight="1">
      <c r="A74" s="3" t="s">
        <v>892</v>
      </c>
      <c r="B74" s="6">
        <f>B15+B42+B50+B72</f>
        <v>7235098</v>
      </c>
      <c r="C74" s="6">
        <f>C15+C42+C50+C72</f>
        <v>8775367</v>
      </c>
      <c r="D74" s="6">
        <f>D15+D42+D50+D72</f>
        <v>8802867</v>
      </c>
      <c r="E74" s="22">
        <f>+D74/C74*100</f>
        <v>100.313377206902</v>
      </c>
    </row>
    <row r="75" spans="1:5" ht="17.25" customHeight="1">
      <c r="A75" s="8"/>
      <c r="B75" s="15"/>
      <c r="C75" s="15"/>
      <c r="D75" s="15"/>
      <c r="E75" s="25"/>
    </row>
    <row r="76" spans="1:5" ht="26.25" customHeight="1">
      <c r="A76" s="4" t="s">
        <v>933</v>
      </c>
      <c r="B76" s="598" t="s">
        <v>1242</v>
      </c>
      <c r="C76" s="774" t="s">
        <v>1243</v>
      </c>
      <c r="D76" s="5" t="s">
        <v>1139</v>
      </c>
      <c r="E76" s="37" t="s">
        <v>956</v>
      </c>
    </row>
    <row r="77" spans="1:5" ht="13.5" customHeight="1">
      <c r="A77" s="243" t="s">
        <v>772</v>
      </c>
      <c r="B77" s="396">
        <v>0</v>
      </c>
      <c r="C77" s="629">
        <v>1996259</v>
      </c>
      <c r="D77" s="661">
        <v>1996258</v>
      </c>
      <c r="E77" s="244">
        <f>+D77/C77*100</f>
        <v>99.99994990629973</v>
      </c>
    </row>
    <row r="78" spans="1:5" ht="13.5" customHeight="1">
      <c r="A78" s="243" t="s">
        <v>1136</v>
      </c>
      <c r="B78" s="396">
        <v>0</v>
      </c>
      <c r="C78" s="629">
        <v>1842</v>
      </c>
      <c r="D78" s="661">
        <v>3634</v>
      </c>
      <c r="E78" s="244">
        <f>+D78/C78*100</f>
        <v>197.28555917480998</v>
      </c>
    </row>
    <row r="79" spans="1:5" ht="13.5" customHeight="1">
      <c r="A79" s="185" t="s">
        <v>328</v>
      </c>
      <c r="B79" s="184">
        <f>SUM(B78)</f>
        <v>0</v>
      </c>
      <c r="C79" s="184">
        <f>SUM(C77:C78)</f>
        <v>1998101</v>
      </c>
      <c r="D79" s="232">
        <f>SUM(D77:D78)</f>
        <v>1999892</v>
      </c>
      <c r="E79" s="91">
        <f>+D79/C79*100</f>
        <v>100.08963510853555</v>
      </c>
    </row>
    <row r="80" spans="1:5" ht="13.5" customHeight="1">
      <c r="A80" s="652"/>
      <c r="B80" s="653"/>
      <c r="C80" s="653"/>
      <c r="D80" s="653"/>
      <c r="E80" s="83"/>
    </row>
    <row r="81" spans="1:5" ht="13.5" customHeight="1">
      <c r="A81" s="8"/>
      <c r="B81" s="15"/>
      <c r="C81" s="15"/>
      <c r="D81" s="15"/>
      <c r="E81" s="25"/>
    </row>
    <row r="82" spans="1:5" ht="16.5" customHeight="1">
      <c r="A82" s="3" t="s">
        <v>193</v>
      </c>
      <c r="B82" s="6">
        <f>B74+B79</f>
        <v>7235098</v>
      </c>
      <c r="C82" s="6">
        <f>C74+C79</f>
        <v>10773468</v>
      </c>
      <c r="D82" s="6">
        <f>D74+D79</f>
        <v>10802759</v>
      </c>
      <c r="E82" s="7">
        <f>+D82/C82*100</f>
        <v>100.27188088366717</v>
      </c>
    </row>
    <row r="83" spans="1:5" ht="12.75" customHeight="1">
      <c r="A83" s="8"/>
      <c r="B83" s="15"/>
      <c r="C83" s="15"/>
      <c r="D83" s="15"/>
      <c r="E83" s="25"/>
    </row>
    <row r="84" spans="1:5" ht="12.75" customHeight="1">
      <c r="A84" s="8"/>
      <c r="B84" s="15"/>
      <c r="C84" s="15"/>
      <c r="D84" s="15"/>
      <c r="E84" s="25"/>
    </row>
    <row r="85" spans="1:9" ht="15.75">
      <c r="A85" s="58" t="s">
        <v>898</v>
      </c>
      <c r="B85" s="49"/>
      <c r="C85" s="49"/>
      <c r="D85" s="24"/>
      <c r="E85" s="24"/>
      <c r="I85" t="s">
        <v>1253</v>
      </c>
    </row>
    <row r="86" spans="2:5" ht="12.75" customHeight="1">
      <c r="B86" s="24"/>
      <c r="C86" s="61"/>
      <c r="D86" s="24"/>
      <c r="E86" s="24"/>
    </row>
    <row r="87" spans="1:5" ht="25.5" customHeight="1">
      <c r="A87" s="4" t="s">
        <v>1006</v>
      </c>
      <c r="B87" s="781" t="s">
        <v>1242</v>
      </c>
      <c r="C87" s="774" t="s">
        <v>1243</v>
      </c>
      <c r="D87" s="5" t="s">
        <v>1139</v>
      </c>
      <c r="E87" s="37" t="s">
        <v>956</v>
      </c>
    </row>
    <row r="88" spans="1:5" ht="27.75" customHeight="1">
      <c r="A88" s="258" t="s">
        <v>329</v>
      </c>
      <c r="B88" s="654">
        <v>18000</v>
      </c>
      <c r="C88" s="171">
        <v>18000</v>
      </c>
      <c r="D88" s="208">
        <v>7650</v>
      </c>
      <c r="E88" s="221">
        <f aca="true" t="shared" si="4" ref="E88:E95">+D88/C88*100</f>
        <v>42.5</v>
      </c>
    </row>
    <row r="89" spans="1:5" ht="15" customHeight="1">
      <c r="A89" s="258" t="s">
        <v>330</v>
      </c>
      <c r="B89" s="654">
        <v>7500</v>
      </c>
      <c r="C89" s="171">
        <v>7500</v>
      </c>
      <c r="D89" s="208">
        <v>7500</v>
      </c>
      <c r="E89" s="221">
        <f t="shared" si="4"/>
        <v>100</v>
      </c>
    </row>
    <row r="90" spans="1:5" ht="15" customHeight="1">
      <c r="A90" s="258" t="s">
        <v>980</v>
      </c>
      <c r="B90" s="654">
        <v>0</v>
      </c>
      <c r="C90" s="171">
        <v>25199</v>
      </c>
      <c r="D90" s="208">
        <v>25199</v>
      </c>
      <c r="E90" s="221">
        <f t="shared" si="4"/>
        <v>100</v>
      </c>
    </row>
    <row r="91" spans="1:5" ht="15" customHeight="1">
      <c r="A91" s="321" t="s">
        <v>301</v>
      </c>
      <c r="B91" s="655">
        <v>0</v>
      </c>
      <c r="C91" s="621">
        <v>1192</v>
      </c>
      <c r="D91" s="208">
        <v>945</v>
      </c>
      <c r="E91" s="221">
        <f t="shared" si="4"/>
        <v>79.27852348993288</v>
      </c>
    </row>
    <row r="92" spans="1:5" ht="15" customHeight="1">
      <c r="A92" s="656" t="s">
        <v>302</v>
      </c>
      <c r="B92" s="655">
        <v>0</v>
      </c>
      <c r="C92" s="621">
        <v>530150</v>
      </c>
      <c r="D92" s="208">
        <v>530150</v>
      </c>
      <c r="E92" s="221">
        <f t="shared" si="4"/>
        <v>100</v>
      </c>
    </row>
    <row r="93" spans="1:5" ht="15" customHeight="1">
      <c r="A93" s="656" t="s">
        <v>331</v>
      </c>
      <c r="B93" s="655">
        <v>0</v>
      </c>
      <c r="C93" s="621">
        <v>2300</v>
      </c>
      <c r="D93" s="208">
        <v>2300</v>
      </c>
      <c r="E93" s="221">
        <f t="shared" si="4"/>
        <v>100</v>
      </c>
    </row>
    <row r="94" spans="1:5" ht="15" customHeight="1">
      <c r="A94" s="656" t="s">
        <v>303</v>
      </c>
      <c r="B94" s="655">
        <v>0</v>
      </c>
      <c r="C94" s="621">
        <v>51000</v>
      </c>
      <c r="D94" s="208">
        <v>0</v>
      </c>
      <c r="E94" s="221">
        <f t="shared" si="4"/>
        <v>0</v>
      </c>
    </row>
    <row r="95" spans="1:5" ht="15" customHeight="1">
      <c r="A95" s="656" t="s">
        <v>331</v>
      </c>
      <c r="B95" s="655">
        <v>0</v>
      </c>
      <c r="C95" s="621">
        <v>2319</v>
      </c>
      <c r="D95" s="208">
        <v>2319</v>
      </c>
      <c r="E95" s="221">
        <f t="shared" si="4"/>
        <v>100</v>
      </c>
    </row>
    <row r="96" spans="1:5" ht="39" customHeight="1">
      <c r="A96" s="729" t="s">
        <v>1166</v>
      </c>
      <c r="B96" s="416">
        <v>0</v>
      </c>
      <c r="C96" s="416">
        <v>83800</v>
      </c>
      <c r="D96" s="416">
        <v>83800</v>
      </c>
      <c r="E96" s="744">
        <f>D96*100/C96</f>
        <v>100</v>
      </c>
    </row>
    <row r="97" spans="1:5" ht="17.25" customHeight="1">
      <c r="A97" s="657" t="s">
        <v>904</v>
      </c>
      <c r="B97" s="658">
        <f>SUM(B88:B95)</f>
        <v>25500</v>
      </c>
      <c r="C97" s="388">
        <f>SUM(C88:C96)</f>
        <v>721460</v>
      </c>
      <c r="D97" s="388">
        <f>SUM(D88:D96)</f>
        <v>659863</v>
      </c>
      <c r="E97" s="368">
        <f>+D97/C97*100</f>
        <v>91.46217392509634</v>
      </c>
    </row>
    <row r="98" spans="1:5" ht="12.75" customHeight="1">
      <c r="A98" s="688"/>
      <c r="B98" s="689"/>
      <c r="C98" s="690"/>
      <c r="D98" s="691"/>
      <c r="E98" s="692"/>
    </row>
    <row r="99" spans="1:5" ht="25.5" customHeight="1">
      <c r="A99" s="4" t="s">
        <v>332</v>
      </c>
      <c r="B99" s="781" t="s">
        <v>1242</v>
      </c>
      <c r="C99" s="774" t="s">
        <v>1243</v>
      </c>
      <c r="D99" s="5" t="s">
        <v>1139</v>
      </c>
      <c r="E99" s="37" t="s">
        <v>956</v>
      </c>
    </row>
    <row r="100" spans="1:5" ht="29.25" customHeight="1">
      <c r="A100" s="274" t="s">
        <v>333</v>
      </c>
      <c r="B100" s="322">
        <v>1025062</v>
      </c>
      <c r="C100" s="171">
        <f>'2 '!C13</f>
        <v>1919414.9</v>
      </c>
      <c r="D100" s="171">
        <f>'2 '!D13</f>
        <v>1602960</v>
      </c>
      <c r="E100" s="368">
        <f>+D100/C100*100</f>
        <v>83.51294970149497</v>
      </c>
    </row>
    <row r="101" spans="1:5" ht="12.75" customHeight="1">
      <c r="A101" s="687"/>
      <c r="B101" s="593"/>
      <c r="C101" s="593"/>
      <c r="D101" s="593"/>
      <c r="E101" s="682"/>
    </row>
    <row r="102" spans="1:5" ht="16.5" customHeight="1">
      <c r="A102" s="3" t="s">
        <v>686</v>
      </c>
      <c r="B102" s="6">
        <f>B97+B100</f>
        <v>1050562</v>
      </c>
      <c r="C102" s="6">
        <f>C97+C100</f>
        <v>2640874.9</v>
      </c>
      <c r="D102" s="6">
        <f>D97+D100</f>
        <v>2262823</v>
      </c>
      <c r="E102" s="659">
        <f>+D102/C102*100</f>
        <v>85.68459641916397</v>
      </c>
    </row>
    <row r="103" spans="1:5" ht="12.75" customHeight="1">
      <c r="A103" s="8"/>
      <c r="B103" s="15"/>
      <c r="C103" s="15"/>
      <c r="D103" s="15"/>
      <c r="E103" s="682"/>
    </row>
    <row r="104" spans="1:5" ht="12.75" customHeight="1">
      <c r="A104" s="687"/>
      <c r="B104" s="593"/>
      <c r="C104" s="593"/>
      <c r="D104" s="593"/>
      <c r="E104" s="682"/>
    </row>
    <row r="105" spans="1:5" ht="18" customHeight="1">
      <c r="A105" s="3" t="s">
        <v>1039</v>
      </c>
      <c r="B105" s="6">
        <f>B82+B102</f>
        <v>8285660</v>
      </c>
      <c r="C105" s="6">
        <f>C82+C102</f>
        <v>13414342.9</v>
      </c>
      <c r="D105" s="6">
        <f>D82+D102</f>
        <v>13065582</v>
      </c>
      <c r="E105" s="7">
        <f>+D105/C105*100</f>
        <v>97.40008957129014</v>
      </c>
    </row>
    <row r="106" spans="1:5" ht="15" customHeight="1">
      <c r="A106" s="680"/>
      <c r="B106" s="593"/>
      <c r="C106" s="593"/>
      <c r="D106" s="681"/>
      <c r="E106" s="682"/>
    </row>
    <row r="107" spans="1:5" ht="14.25" customHeight="1">
      <c r="A107" s="683"/>
      <c r="B107" s="684"/>
      <c r="C107" s="685"/>
      <c r="D107" s="686"/>
      <c r="E107" s="682"/>
    </row>
    <row r="108" spans="1:5" ht="14.25" customHeight="1">
      <c r="A108" s="683"/>
      <c r="B108" s="684"/>
      <c r="C108" s="685"/>
      <c r="D108" s="686"/>
      <c r="E108" s="682"/>
    </row>
    <row r="109" spans="2:5" ht="12.75">
      <c r="B109" s="24"/>
      <c r="C109" s="61"/>
      <c r="D109" s="24"/>
      <c r="E109" s="24"/>
    </row>
    <row r="110" spans="2:5" ht="12.75">
      <c r="B110" s="24"/>
      <c r="C110" s="61"/>
      <c r="D110" s="24"/>
      <c r="E110" s="24"/>
    </row>
    <row r="111" spans="2:5" ht="12.75">
      <c r="B111" s="24"/>
      <c r="C111" s="61"/>
      <c r="D111" s="24"/>
      <c r="E111" s="24"/>
    </row>
    <row r="112" spans="1:5" ht="12.75">
      <c r="A112" s="68"/>
      <c r="B112" s="68"/>
      <c r="C112" s="61"/>
      <c r="D112" s="24"/>
      <c r="E112" s="24"/>
    </row>
    <row r="113" spans="1:5" ht="12.75">
      <c r="A113" s="68"/>
      <c r="B113" s="68"/>
      <c r="C113" s="61"/>
      <c r="D113" s="24"/>
      <c r="E113" s="24"/>
    </row>
    <row r="114" spans="1:5" ht="12.75">
      <c r="A114" s="68"/>
      <c r="B114" s="68"/>
      <c r="C114" s="61"/>
      <c r="D114" s="24"/>
      <c r="E114" s="24"/>
    </row>
    <row r="115" spans="1:5" ht="12.75">
      <c r="A115" s="68"/>
      <c r="B115" s="68"/>
      <c r="C115" s="61"/>
      <c r="D115" s="24"/>
      <c r="E115" s="24"/>
    </row>
    <row r="116" spans="1:5" ht="12.75">
      <c r="A116" s="68"/>
      <c r="B116" s="68"/>
      <c r="C116" s="61"/>
      <c r="D116" s="24"/>
      <c r="E116" s="24"/>
    </row>
    <row r="117" spans="1:5" ht="12.75">
      <c r="A117" s="917"/>
      <c r="B117" s="917"/>
      <c r="C117" s="917"/>
      <c r="D117" s="917"/>
      <c r="E117" s="917"/>
    </row>
    <row r="118" spans="1:5" ht="12.75">
      <c r="A118" s="68"/>
      <c r="B118" s="182"/>
      <c r="C118" s="183"/>
      <c r="D118" s="182"/>
      <c r="E118" s="182"/>
    </row>
    <row r="119" spans="1:5" ht="12.75">
      <c r="A119" s="68"/>
      <c r="B119" s="182"/>
      <c r="C119" s="183"/>
      <c r="D119" s="182"/>
      <c r="E119" s="182"/>
    </row>
  </sheetData>
  <sheetProtection/>
  <mergeCells count="2">
    <mergeCell ref="A1:E1"/>
    <mergeCell ref="A117:E117"/>
  </mergeCells>
  <printOptions horizontalCentered="1"/>
  <pageMargins left="0.7874015748031497" right="0.7874015748031497" top="0.7874015748031497" bottom="0.7874015748031497" header="0.5118110236220472" footer="0.6692913385826772"/>
  <pageSetup firstPageNumber="6" useFirstPageNumber="1" fitToHeight="0" fitToWidth="1" horizontalDpi="600" verticalDpi="600" orientation="portrait" paperSize="9" scale="80" r:id="rId1"/>
  <headerFooter alignWithMargins="0">
    <oddFooter>&amp;C&amp;P</oddFooter>
  </headerFooter>
  <rowBreaks count="1" manualBreakCount="1">
    <brk id="63" max="4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41"/>
  <sheetViews>
    <sheetView showGridLines="0" workbookViewId="0" topLeftCell="A1">
      <selection activeCell="H23" sqref="H23"/>
    </sheetView>
  </sheetViews>
  <sheetFormatPr defaultColWidth="9.00390625" defaultRowHeight="12.75"/>
  <cols>
    <col min="1" max="1" width="1.25" style="697" customWidth="1"/>
    <col min="2" max="2" width="32.375" style="697" customWidth="1"/>
    <col min="3" max="8" width="9.375" style="697" customWidth="1"/>
    <col min="9" max="9" width="0.12890625" style="697" customWidth="1"/>
    <col min="10" max="10" width="2.75390625" style="697" customWidth="1"/>
    <col min="11" max="11" width="6.75390625" style="697" customWidth="1"/>
    <col min="12" max="16" width="9.375" style="697" customWidth="1"/>
    <col min="17" max="17" width="10.875" style="697" customWidth="1"/>
    <col min="18" max="18" width="0.2421875" style="697" customWidth="1"/>
    <col min="19" max="19" width="3.75390625" style="697" customWidth="1"/>
    <col min="20" max="20" width="5.375" style="697" customWidth="1"/>
    <col min="21" max="21" width="0.2421875" style="697" customWidth="1"/>
    <col min="22" max="22" width="6.375" style="697" customWidth="1"/>
    <col min="23" max="23" width="3.00390625" style="697" customWidth="1"/>
    <col min="24" max="24" width="9.125" style="697" customWidth="1"/>
    <col min="25" max="26" width="0.12890625" style="697" customWidth="1"/>
    <col min="27" max="27" width="0.2421875" style="697" customWidth="1"/>
    <col min="28" max="28" width="0.12890625" style="697" customWidth="1"/>
    <col min="29" max="29" width="1.00390625" style="697" customWidth="1"/>
    <col min="30" max="16384" width="9.125" style="697" customWidth="1"/>
  </cols>
  <sheetData>
    <row r="1" spans="1:29" s="771" customFormat="1" ht="18" customHeight="1">
      <c r="A1" s="890" t="s">
        <v>499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1"/>
      <c r="Z1" s="891"/>
      <c r="AA1" s="769"/>
      <c r="AB1" s="769"/>
      <c r="AC1" s="770"/>
    </row>
    <row r="2" spans="1:29" ht="12.75">
      <c r="A2" s="698"/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782" t="s">
        <v>782</v>
      </c>
      <c r="Y2" s="699"/>
      <c r="Z2" s="699"/>
      <c r="AA2" s="699"/>
      <c r="AB2" s="699"/>
      <c r="AC2" s="700"/>
    </row>
    <row r="3" spans="1:29" ht="12.75">
      <c r="A3" s="698"/>
      <c r="B3" s="701" t="s">
        <v>1138</v>
      </c>
      <c r="C3" s="694" t="s">
        <v>534</v>
      </c>
      <c r="D3" s="694" t="s">
        <v>535</v>
      </c>
      <c r="E3" s="694" t="s">
        <v>536</v>
      </c>
      <c r="F3" s="694" t="s">
        <v>537</v>
      </c>
      <c r="G3" s="694" t="s">
        <v>538</v>
      </c>
      <c r="H3" s="694" t="s">
        <v>539</v>
      </c>
      <c r="I3" s="904" t="s">
        <v>540</v>
      </c>
      <c r="J3" s="904"/>
      <c r="K3" s="904"/>
      <c r="L3" s="694" t="s">
        <v>541</v>
      </c>
      <c r="M3" s="694" t="s">
        <v>542</v>
      </c>
      <c r="N3" s="694" t="s">
        <v>543</v>
      </c>
      <c r="O3" s="694" t="s">
        <v>556</v>
      </c>
      <c r="P3" s="694" t="s">
        <v>557</v>
      </c>
      <c r="Q3" s="904" t="s">
        <v>558</v>
      </c>
      <c r="R3" s="904"/>
      <c r="S3" s="904" t="s">
        <v>559</v>
      </c>
      <c r="T3" s="904"/>
      <c r="U3" s="904"/>
      <c r="V3" s="904" t="s">
        <v>560</v>
      </c>
      <c r="W3" s="904"/>
      <c r="X3" s="904" t="s">
        <v>561</v>
      </c>
      <c r="Y3" s="904"/>
      <c r="Z3" s="904"/>
      <c r="AA3" s="904"/>
      <c r="AB3" s="702"/>
      <c r="AC3" s="700"/>
    </row>
    <row r="4" spans="1:29" ht="12.75">
      <c r="A4" s="698"/>
      <c r="B4" s="703" t="s">
        <v>562</v>
      </c>
      <c r="C4" s="704">
        <v>97263.956</v>
      </c>
      <c r="D4" s="704">
        <v>57156.679</v>
      </c>
      <c r="E4" s="704">
        <v>47764.191</v>
      </c>
      <c r="F4" s="704">
        <v>40646.164</v>
      </c>
      <c r="G4" s="704">
        <v>47076.338</v>
      </c>
      <c r="H4" s="704">
        <v>61469.048</v>
      </c>
      <c r="I4" s="902">
        <v>63983.664</v>
      </c>
      <c r="J4" s="902"/>
      <c r="K4" s="902"/>
      <c r="L4" s="704">
        <v>60338.485</v>
      </c>
      <c r="M4" s="704">
        <v>64874.283</v>
      </c>
      <c r="N4" s="704">
        <v>61666.204</v>
      </c>
      <c r="O4" s="704">
        <v>61829.557</v>
      </c>
      <c r="P4" s="704">
        <v>64856.93111</v>
      </c>
      <c r="Q4" s="902">
        <v>728925.50011</v>
      </c>
      <c r="R4" s="902"/>
      <c r="S4" s="902">
        <v>650000</v>
      </c>
      <c r="T4" s="902"/>
      <c r="U4" s="902"/>
      <c r="V4" s="902">
        <v>728926</v>
      </c>
      <c r="W4" s="902"/>
      <c r="X4" s="903">
        <v>0.9999993142102216</v>
      </c>
      <c r="Y4" s="903"/>
      <c r="Z4" s="903"/>
      <c r="AA4" s="903"/>
      <c r="AB4" s="705"/>
      <c r="AC4" s="700"/>
    </row>
    <row r="5" spans="1:29" ht="12.75">
      <c r="A5" s="698"/>
      <c r="B5" s="703" t="s">
        <v>563</v>
      </c>
      <c r="C5" s="704">
        <v>4505.817</v>
      </c>
      <c r="D5" s="704">
        <v>822.916</v>
      </c>
      <c r="E5" s="704">
        <v>7198.058</v>
      </c>
      <c r="F5" s="704">
        <v>0</v>
      </c>
      <c r="G5" s="704">
        <v>0</v>
      </c>
      <c r="H5" s="704">
        <v>0</v>
      </c>
      <c r="I5" s="902">
        <v>14014.798</v>
      </c>
      <c r="J5" s="902"/>
      <c r="K5" s="902"/>
      <c r="L5" s="704">
        <v>0</v>
      </c>
      <c r="M5" s="704">
        <v>3935.941</v>
      </c>
      <c r="N5" s="704">
        <v>1946.027</v>
      </c>
      <c r="O5" s="704">
        <v>1089.912</v>
      </c>
      <c r="P5" s="704">
        <v>4900.56014</v>
      </c>
      <c r="Q5" s="902">
        <v>38414.02914</v>
      </c>
      <c r="R5" s="902"/>
      <c r="S5" s="902">
        <v>35000</v>
      </c>
      <c r="T5" s="902"/>
      <c r="U5" s="902"/>
      <c r="V5" s="902">
        <v>38414</v>
      </c>
      <c r="W5" s="902"/>
      <c r="X5" s="903">
        <v>1.0000007585776018</v>
      </c>
      <c r="Y5" s="903"/>
      <c r="Z5" s="903"/>
      <c r="AA5" s="903"/>
      <c r="AB5" s="705"/>
      <c r="AC5" s="700"/>
    </row>
    <row r="6" spans="1:29" ht="12.75">
      <c r="A6" s="698"/>
      <c r="B6" s="703" t="s">
        <v>564</v>
      </c>
      <c r="C6" s="704">
        <v>6121.146</v>
      </c>
      <c r="D6" s="704">
        <v>5990.084</v>
      </c>
      <c r="E6" s="704">
        <v>3889.598</v>
      </c>
      <c r="F6" s="704">
        <v>4273.286</v>
      </c>
      <c r="G6" s="704">
        <v>5529.112</v>
      </c>
      <c r="H6" s="704">
        <v>4976.49</v>
      </c>
      <c r="I6" s="902">
        <v>6082.762</v>
      </c>
      <c r="J6" s="902"/>
      <c r="K6" s="902"/>
      <c r="L6" s="704">
        <v>7032.294</v>
      </c>
      <c r="M6" s="704">
        <v>6880.95</v>
      </c>
      <c r="N6" s="704">
        <v>5492.07</v>
      </c>
      <c r="O6" s="704">
        <v>6072.761</v>
      </c>
      <c r="P6" s="704">
        <v>4357.86473</v>
      </c>
      <c r="Q6" s="902">
        <v>66698.41773</v>
      </c>
      <c r="R6" s="902"/>
      <c r="S6" s="902">
        <v>50000</v>
      </c>
      <c r="T6" s="902"/>
      <c r="U6" s="902"/>
      <c r="V6" s="902">
        <v>66699</v>
      </c>
      <c r="W6" s="902"/>
      <c r="X6" s="903">
        <v>0.9999912701839608</v>
      </c>
      <c r="Y6" s="903"/>
      <c r="Z6" s="903"/>
      <c r="AA6" s="903"/>
      <c r="AB6" s="705"/>
      <c r="AC6" s="700"/>
    </row>
    <row r="7" spans="1:29" ht="12.75">
      <c r="A7" s="698"/>
      <c r="B7" s="703" t="s">
        <v>565</v>
      </c>
      <c r="C7" s="704">
        <v>121950.754</v>
      </c>
      <c r="D7" s="704">
        <v>5557.53</v>
      </c>
      <c r="E7" s="704">
        <v>158841.926</v>
      </c>
      <c r="F7" s="704">
        <v>38230.493</v>
      </c>
      <c r="G7" s="704">
        <v>0</v>
      </c>
      <c r="H7" s="704">
        <v>152936.434</v>
      </c>
      <c r="I7" s="902">
        <v>169600.564</v>
      </c>
      <c r="J7" s="902"/>
      <c r="K7" s="902"/>
      <c r="L7" s="704">
        <v>0</v>
      </c>
      <c r="M7" s="704">
        <v>102620.288</v>
      </c>
      <c r="N7" s="704">
        <v>14688.784</v>
      </c>
      <c r="O7" s="704">
        <v>7104.026</v>
      </c>
      <c r="P7" s="704">
        <v>40815.80276</v>
      </c>
      <c r="Q7" s="902">
        <v>812346.60176</v>
      </c>
      <c r="R7" s="902"/>
      <c r="S7" s="902">
        <v>740000</v>
      </c>
      <c r="T7" s="902"/>
      <c r="U7" s="902"/>
      <c r="V7" s="902">
        <v>812346</v>
      </c>
      <c r="W7" s="902"/>
      <c r="X7" s="903">
        <v>1.0000007407680964</v>
      </c>
      <c r="Y7" s="903"/>
      <c r="Z7" s="903"/>
      <c r="AA7" s="903"/>
      <c r="AB7" s="705"/>
      <c r="AC7" s="700"/>
    </row>
    <row r="8" spans="1:29" ht="12.75">
      <c r="A8" s="698"/>
      <c r="B8" s="703" t="s">
        <v>566</v>
      </c>
      <c r="C8" s="704">
        <v>137491.5</v>
      </c>
      <c r="D8" s="704">
        <v>270208.989</v>
      </c>
      <c r="E8" s="704">
        <v>12167.72</v>
      </c>
      <c r="F8" s="704">
        <v>114778.328</v>
      </c>
      <c r="G8" s="704">
        <v>238685.966</v>
      </c>
      <c r="H8" s="704">
        <v>51315.994</v>
      </c>
      <c r="I8" s="902">
        <v>136867.002</v>
      </c>
      <c r="J8" s="902"/>
      <c r="K8" s="902"/>
      <c r="L8" s="704">
        <v>275787.85</v>
      </c>
      <c r="M8" s="704">
        <v>51932.249</v>
      </c>
      <c r="N8" s="704">
        <v>135223.521</v>
      </c>
      <c r="O8" s="704">
        <v>277432.351</v>
      </c>
      <c r="P8" s="704">
        <v>42947.558</v>
      </c>
      <c r="Q8" s="902">
        <v>1744839.028</v>
      </c>
      <c r="R8" s="902"/>
      <c r="S8" s="902">
        <v>1663067</v>
      </c>
      <c r="T8" s="902"/>
      <c r="U8" s="902"/>
      <c r="V8" s="902">
        <v>1741682</v>
      </c>
      <c r="W8" s="902"/>
      <c r="X8" s="903">
        <v>1.0018126316974052</v>
      </c>
      <c r="Y8" s="903"/>
      <c r="Z8" s="903"/>
      <c r="AA8" s="903"/>
      <c r="AB8" s="705"/>
      <c r="AC8" s="700"/>
    </row>
    <row r="9" spans="1:29" ht="12.75">
      <c r="A9" s="698"/>
      <c r="B9" s="706" t="s">
        <v>567</v>
      </c>
      <c r="C9" s="707">
        <v>367333.173</v>
      </c>
      <c r="D9" s="707">
        <v>339736.198</v>
      </c>
      <c r="E9" s="707">
        <v>229861.493</v>
      </c>
      <c r="F9" s="707">
        <v>197928.271</v>
      </c>
      <c r="G9" s="707">
        <v>291291.416</v>
      </c>
      <c r="H9" s="707">
        <v>270697.966</v>
      </c>
      <c r="I9" s="919">
        <v>390548.79</v>
      </c>
      <c r="J9" s="919"/>
      <c r="K9" s="919"/>
      <c r="L9" s="707">
        <v>343158.629</v>
      </c>
      <c r="M9" s="707">
        <v>230243.711</v>
      </c>
      <c r="N9" s="707">
        <v>219016.606</v>
      </c>
      <c r="O9" s="707">
        <v>353528.607</v>
      </c>
      <c r="P9" s="707">
        <v>157878.71674</v>
      </c>
      <c r="Q9" s="919">
        <v>3391223.57674</v>
      </c>
      <c r="R9" s="919"/>
      <c r="S9" s="919">
        <v>3138067</v>
      </c>
      <c r="T9" s="919"/>
      <c r="U9" s="919"/>
      <c r="V9" s="919">
        <v>3388067</v>
      </c>
      <c r="W9" s="919"/>
      <c r="X9" s="920">
        <v>1.0009316748281543</v>
      </c>
      <c r="Y9" s="920"/>
      <c r="Z9" s="920"/>
      <c r="AA9" s="920"/>
      <c r="AB9" s="708"/>
      <c r="AC9" s="700"/>
    </row>
    <row r="10" spans="1:29" ht="13.5" customHeight="1">
      <c r="A10" s="698"/>
      <c r="B10" s="699"/>
      <c r="C10" s="699"/>
      <c r="D10" s="699"/>
      <c r="E10" s="699"/>
      <c r="F10" s="699"/>
      <c r="G10" s="699"/>
      <c r="H10" s="699"/>
      <c r="I10" s="699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699"/>
      <c r="U10" s="699"/>
      <c r="V10" s="699"/>
      <c r="W10" s="699"/>
      <c r="X10" s="699"/>
      <c r="Y10" s="699"/>
      <c r="Z10" s="699"/>
      <c r="AA10" s="699"/>
      <c r="AB10" s="699"/>
      <c r="AC10" s="700"/>
    </row>
    <row r="11" spans="1:29" ht="12.75">
      <c r="A11" s="698"/>
      <c r="B11" s="701" t="s">
        <v>568</v>
      </c>
      <c r="C11" s="694" t="s">
        <v>534</v>
      </c>
      <c r="D11" s="694" t="s">
        <v>535</v>
      </c>
      <c r="E11" s="694" t="s">
        <v>536</v>
      </c>
      <c r="F11" s="694" t="s">
        <v>537</v>
      </c>
      <c r="G11" s="694" t="s">
        <v>538</v>
      </c>
      <c r="H11" s="694" t="s">
        <v>539</v>
      </c>
      <c r="I11" s="904" t="s">
        <v>540</v>
      </c>
      <c r="J11" s="904"/>
      <c r="K11" s="904"/>
      <c r="L11" s="694" t="s">
        <v>541</v>
      </c>
      <c r="M11" s="694" t="s">
        <v>542</v>
      </c>
      <c r="N11" s="694" t="s">
        <v>543</v>
      </c>
      <c r="O11" s="694" t="s">
        <v>556</v>
      </c>
      <c r="P11" s="694" t="s">
        <v>557</v>
      </c>
      <c r="Q11" s="904" t="s">
        <v>569</v>
      </c>
      <c r="R11" s="904"/>
      <c r="S11" s="904" t="s">
        <v>570</v>
      </c>
      <c r="T11" s="904"/>
      <c r="U11" s="904"/>
      <c r="V11" s="904" t="s">
        <v>560</v>
      </c>
      <c r="W11" s="904"/>
      <c r="X11" s="904" t="s">
        <v>571</v>
      </c>
      <c r="Y11" s="904"/>
      <c r="Z11" s="904"/>
      <c r="AA11" s="904"/>
      <c r="AB11" s="702"/>
      <c r="AC11" s="700"/>
    </row>
    <row r="12" spans="1:29" ht="12.75">
      <c r="A12" s="698"/>
      <c r="B12" s="703" t="s">
        <v>572</v>
      </c>
      <c r="C12" s="709">
        <v>0</v>
      </c>
      <c r="D12" s="704">
        <v>0</v>
      </c>
      <c r="E12" s="704">
        <v>0</v>
      </c>
      <c r="F12" s="704">
        <v>0</v>
      </c>
      <c r="G12" s="704">
        <v>0</v>
      </c>
      <c r="H12" s="704">
        <v>138996.8</v>
      </c>
      <c r="I12" s="902">
        <v>0</v>
      </c>
      <c r="J12" s="902"/>
      <c r="K12" s="902"/>
      <c r="L12" s="704">
        <v>0</v>
      </c>
      <c r="M12" s="704">
        <v>0</v>
      </c>
      <c r="N12" s="704">
        <v>0</v>
      </c>
      <c r="O12" s="704">
        <v>0</v>
      </c>
      <c r="P12" s="704">
        <v>0</v>
      </c>
      <c r="Q12" s="902">
        <v>138996.8</v>
      </c>
      <c r="R12" s="902"/>
      <c r="S12" s="889">
        <v>40000</v>
      </c>
      <c r="T12" s="889"/>
      <c r="U12" s="889"/>
      <c r="V12" s="902">
        <v>138996.8</v>
      </c>
      <c r="W12" s="902"/>
      <c r="X12" s="903">
        <v>1</v>
      </c>
      <c r="Y12" s="903"/>
      <c r="Z12" s="903"/>
      <c r="AA12" s="903"/>
      <c r="AB12" s="708"/>
      <c r="AC12" s="700"/>
    </row>
    <row r="13" spans="1:29" ht="13.5" customHeight="1">
      <c r="A13" s="698"/>
      <c r="B13" s="699"/>
      <c r="C13" s="699"/>
      <c r="D13" s="699"/>
      <c r="E13" s="699"/>
      <c r="F13" s="699"/>
      <c r="G13" s="699"/>
      <c r="H13" s="699"/>
      <c r="I13" s="699"/>
      <c r="J13" s="699"/>
      <c r="K13" s="699"/>
      <c r="L13" s="699"/>
      <c r="M13" s="699"/>
      <c r="N13" s="699"/>
      <c r="O13" s="699"/>
      <c r="P13" s="699"/>
      <c r="Q13" s="699"/>
      <c r="R13" s="699"/>
      <c r="S13" s="699"/>
      <c r="T13" s="699"/>
      <c r="U13" s="699"/>
      <c r="V13" s="699"/>
      <c r="W13" s="699"/>
      <c r="X13" s="699"/>
      <c r="Y13" s="699"/>
      <c r="Z13" s="699"/>
      <c r="AA13" s="699"/>
      <c r="AB13" s="699"/>
      <c r="AC13" s="700"/>
    </row>
    <row r="14" spans="1:29" ht="375" customHeight="1">
      <c r="A14" s="698"/>
      <c r="B14" s="899"/>
      <c r="C14" s="899"/>
      <c r="D14" s="899"/>
      <c r="E14" s="899"/>
      <c r="F14" s="899"/>
      <c r="G14" s="899"/>
      <c r="H14" s="899"/>
      <c r="I14" s="899"/>
      <c r="J14" s="899"/>
      <c r="K14" s="899"/>
      <c r="L14" s="899"/>
      <c r="M14" s="899"/>
      <c r="N14" s="899"/>
      <c r="O14" s="899"/>
      <c r="P14" s="899"/>
      <c r="Q14" s="899"/>
      <c r="R14" s="899"/>
      <c r="S14" s="899"/>
      <c r="T14" s="899"/>
      <c r="U14" s="899"/>
      <c r="V14" s="899"/>
      <c r="W14" s="899"/>
      <c r="X14" s="899"/>
      <c r="Y14" s="899"/>
      <c r="Z14" s="699"/>
      <c r="AA14" s="699"/>
      <c r="AB14" s="699"/>
      <c r="AC14" s="700"/>
    </row>
    <row r="15" spans="1:29" ht="21" customHeight="1">
      <c r="A15" s="698"/>
      <c r="B15" s="699"/>
      <c r="C15" s="699"/>
      <c r="D15" s="699"/>
      <c r="E15" s="699"/>
      <c r="F15" s="699"/>
      <c r="G15" s="699"/>
      <c r="H15" s="699"/>
      <c r="I15" s="699"/>
      <c r="J15" s="699"/>
      <c r="K15" s="699"/>
      <c r="L15" s="699"/>
      <c r="M15" s="699"/>
      <c r="N15" s="699"/>
      <c r="O15" s="699"/>
      <c r="P15" s="699"/>
      <c r="Q15" s="699"/>
      <c r="R15" s="699"/>
      <c r="S15" s="699"/>
      <c r="T15" s="699"/>
      <c r="U15" s="699"/>
      <c r="V15" s="699"/>
      <c r="W15" s="699"/>
      <c r="X15" s="699"/>
      <c r="Y15" s="699"/>
      <c r="Z15" s="699"/>
      <c r="AA15" s="699"/>
      <c r="AB15" s="699"/>
      <c r="AC15" s="700"/>
    </row>
    <row r="16" spans="1:29" ht="18" customHeight="1">
      <c r="A16" s="698"/>
      <c r="B16" s="900" t="s">
        <v>573</v>
      </c>
      <c r="C16" s="900"/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699"/>
      <c r="S16" s="699"/>
      <c r="T16" s="699"/>
      <c r="U16" s="901" t="s">
        <v>407</v>
      </c>
      <c r="V16" s="888"/>
      <c r="W16" s="888"/>
      <c r="X16" s="888"/>
      <c r="Y16" s="888"/>
      <c r="Z16" s="699"/>
      <c r="AA16" s="699"/>
      <c r="AB16" s="699"/>
      <c r="AC16" s="700"/>
    </row>
    <row r="17" spans="1:29" ht="3" customHeight="1">
      <c r="A17" s="698"/>
      <c r="B17" s="900"/>
      <c r="C17" s="900"/>
      <c r="D17" s="900"/>
      <c r="E17" s="900"/>
      <c r="F17" s="900"/>
      <c r="G17" s="900"/>
      <c r="H17" s="900"/>
      <c r="I17" s="900"/>
      <c r="J17" s="900"/>
      <c r="K17" s="900"/>
      <c r="L17" s="900"/>
      <c r="M17" s="900"/>
      <c r="N17" s="900"/>
      <c r="O17" s="900"/>
      <c r="P17" s="900"/>
      <c r="Q17" s="900"/>
      <c r="R17" s="699"/>
      <c r="S17" s="699"/>
      <c r="T17" s="699"/>
      <c r="U17" s="699"/>
      <c r="V17" s="699"/>
      <c r="W17" s="699"/>
      <c r="X17" s="699"/>
      <c r="Y17" s="699"/>
      <c r="Z17" s="699"/>
      <c r="AA17" s="699"/>
      <c r="AB17" s="699"/>
      <c r="AC17" s="700"/>
    </row>
    <row r="18" spans="1:29" ht="13.5" customHeight="1">
      <c r="A18" s="698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699"/>
      <c r="N18" s="699"/>
      <c r="O18" s="699"/>
      <c r="P18" s="699"/>
      <c r="Q18" s="699"/>
      <c r="R18" s="699"/>
      <c r="S18" s="699"/>
      <c r="T18" s="699"/>
      <c r="U18" s="699"/>
      <c r="V18" s="699"/>
      <c r="W18" s="699"/>
      <c r="X18" s="699"/>
      <c r="Y18" s="699"/>
      <c r="Z18" s="699"/>
      <c r="AA18" s="699"/>
      <c r="AB18" s="699"/>
      <c r="AC18" s="700"/>
    </row>
    <row r="19" spans="1:29" ht="12.75">
      <c r="A19" s="698"/>
      <c r="B19" s="710" t="s">
        <v>574</v>
      </c>
      <c r="C19" s="695"/>
      <c r="D19" s="695"/>
      <c r="E19" s="695"/>
      <c r="F19" s="695"/>
      <c r="G19" s="695"/>
      <c r="H19" s="695"/>
      <c r="I19" s="898"/>
      <c r="J19" s="898"/>
      <c r="K19" s="898"/>
      <c r="L19" s="695"/>
      <c r="M19" s="695"/>
      <c r="N19" s="695"/>
      <c r="O19" s="695"/>
      <c r="P19" s="695"/>
      <c r="Q19" s="898"/>
      <c r="R19" s="898"/>
      <c r="S19" s="898"/>
      <c r="T19" s="898"/>
      <c r="U19" s="898"/>
      <c r="V19" s="898"/>
      <c r="W19" s="898"/>
      <c r="X19" s="898"/>
      <c r="Y19" s="696"/>
      <c r="Z19" s="699"/>
      <c r="AA19" s="699"/>
      <c r="AB19" s="699"/>
      <c r="AC19" s="700"/>
    </row>
    <row r="20" spans="1:29" ht="12.75">
      <c r="A20" s="698"/>
      <c r="B20" s="711" t="s">
        <v>1138</v>
      </c>
      <c r="C20" s="694" t="s">
        <v>534</v>
      </c>
      <c r="D20" s="694" t="s">
        <v>535</v>
      </c>
      <c r="E20" s="694" t="s">
        <v>536</v>
      </c>
      <c r="F20" s="694" t="s">
        <v>537</v>
      </c>
      <c r="G20" s="694" t="s">
        <v>538</v>
      </c>
      <c r="H20" s="694" t="s">
        <v>539</v>
      </c>
      <c r="I20" s="904" t="s">
        <v>540</v>
      </c>
      <c r="J20" s="904"/>
      <c r="K20" s="904"/>
      <c r="L20" s="694" t="s">
        <v>541</v>
      </c>
      <c r="M20" s="694" t="s">
        <v>542</v>
      </c>
      <c r="N20" s="694" t="s">
        <v>543</v>
      </c>
      <c r="O20" s="694" t="s">
        <v>556</v>
      </c>
      <c r="P20" s="694" t="s">
        <v>557</v>
      </c>
      <c r="Q20" s="904" t="s">
        <v>558</v>
      </c>
      <c r="R20" s="904"/>
      <c r="S20" s="904"/>
      <c r="T20" s="904" t="s">
        <v>575</v>
      </c>
      <c r="U20" s="904"/>
      <c r="V20" s="904"/>
      <c r="W20" s="904" t="s">
        <v>561</v>
      </c>
      <c r="X20" s="904"/>
      <c r="Y20" s="700"/>
      <c r="Z20" s="699"/>
      <c r="AA20" s="699"/>
      <c r="AB20" s="699"/>
      <c r="AC20" s="700"/>
    </row>
    <row r="21" spans="1:29" ht="12.75">
      <c r="A21" s="698"/>
      <c r="B21" s="703" t="s">
        <v>562</v>
      </c>
      <c r="C21" s="704">
        <v>97263.956</v>
      </c>
      <c r="D21" s="704">
        <v>57156.679</v>
      </c>
      <c r="E21" s="704">
        <v>47764.191</v>
      </c>
      <c r="F21" s="704">
        <v>40646.164</v>
      </c>
      <c r="G21" s="704">
        <v>47076.338</v>
      </c>
      <c r="H21" s="704">
        <v>61469.048</v>
      </c>
      <c r="I21" s="902">
        <v>63983.664</v>
      </c>
      <c r="J21" s="902"/>
      <c r="K21" s="902"/>
      <c r="L21" s="704">
        <v>60338.485</v>
      </c>
      <c r="M21" s="704">
        <v>64874.283</v>
      </c>
      <c r="N21" s="704">
        <v>61666.204</v>
      </c>
      <c r="O21" s="704">
        <v>61829.557</v>
      </c>
      <c r="P21" s="704">
        <v>64856.93111</v>
      </c>
      <c r="Q21" s="902">
        <v>728925.50011</v>
      </c>
      <c r="R21" s="902"/>
      <c r="S21" s="902"/>
      <c r="T21" s="902">
        <v>728926</v>
      </c>
      <c r="U21" s="902"/>
      <c r="V21" s="902"/>
      <c r="W21" s="903">
        <v>0.9999993142102216</v>
      </c>
      <c r="X21" s="903"/>
      <c r="Y21" s="700"/>
      <c r="Z21" s="699"/>
      <c r="AA21" s="699"/>
      <c r="AB21" s="699"/>
      <c r="AC21" s="700"/>
    </row>
    <row r="22" spans="1:29" ht="12.75">
      <c r="A22" s="698"/>
      <c r="B22" s="703" t="s">
        <v>563</v>
      </c>
      <c r="C22" s="704">
        <v>4505.817</v>
      </c>
      <c r="D22" s="704">
        <v>822.916</v>
      </c>
      <c r="E22" s="704">
        <v>7198.058</v>
      </c>
      <c r="F22" s="704">
        <v>0</v>
      </c>
      <c r="G22" s="704">
        <v>0</v>
      </c>
      <c r="H22" s="704">
        <v>0</v>
      </c>
      <c r="I22" s="902">
        <v>14014.798</v>
      </c>
      <c r="J22" s="902"/>
      <c r="K22" s="902"/>
      <c r="L22" s="704">
        <v>0</v>
      </c>
      <c r="M22" s="704">
        <v>3935.941</v>
      </c>
      <c r="N22" s="704">
        <v>1946.027</v>
      </c>
      <c r="O22" s="704">
        <v>1089.912</v>
      </c>
      <c r="P22" s="704">
        <v>4900.56014</v>
      </c>
      <c r="Q22" s="902">
        <v>38414.02914</v>
      </c>
      <c r="R22" s="902"/>
      <c r="S22" s="902"/>
      <c r="T22" s="902">
        <v>38414</v>
      </c>
      <c r="U22" s="902"/>
      <c r="V22" s="902"/>
      <c r="W22" s="903">
        <v>1.0000007585776018</v>
      </c>
      <c r="X22" s="903"/>
      <c r="Y22" s="700"/>
      <c r="Z22" s="699"/>
      <c r="AA22" s="699"/>
      <c r="AB22" s="699"/>
      <c r="AC22" s="700"/>
    </row>
    <row r="23" spans="1:29" ht="12.75">
      <c r="A23" s="698"/>
      <c r="B23" s="703" t="s">
        <v>564</v>
      </c>
      <c r="C23" s="704">
        <v>6121.146</v>
      </c>
      <c r="D23" s="704">
        <v>5990.084</v>
      </c>
      <c r="E23" s="704">
        <v>3889.598</v>
      </c>
      <c r="F23" s="704">
        <v>4273.286</v>
      </c>
      <c r="G23" s="704">
        <v>5529.112</v>
      </c>
      <c r="H23" s="704">
        <v>4976.49</v>
      </c>
      <c r="I23" s="902">
        <v>6082.762</v>
      </c>
      <c r="J23" s="902"/>
      <c r="K23" s="902"/>
      <c r="L23" s="704">
        <v>7032.294</v>
      </c>
      <c r="M23" s="704">
        <v>6880.95</v>
      </c>
      <c r="N23" s="704">
        <v>5492.07</v>
      </c>
      <c r="O23" s="704">
        <v>6072.761</v>
      </c>
      <c r="P23" s="704">
        <v>4357.86473</v>
      </c>
      <c r="Q23" s="902">
        <v>66698.41773</v>
      </c>
      <c r="R23" s="902"/>
      <c r="S23" s="902"/>
      <c r="T23" s="902">
        <v>66699</v>
      </c>
      <c r="U23" s="902"/>
      <c r="V23" s="902"/>
      <c r="W23" s="903">
        <v>0.9999912701839608</v>
      </c>
      <c r="X23" s="903"/>
      <c r="Y23" s="700"/>
      <c r="Z23" s="699"/>
      <c r="AA23" s="699"/>
      <c r="AB23" s="699"/>
      <c r="AC23" s="700"/>
    </row>
    <row r="24" spans="1:29" ht="12.75">
      <c r="A24" s="698"/>
      <c r="B24" s="703" t="s">
        <v>565</v>
      </c>
      <c r="C24" s="704">
        <v>121950.754</v>
      </c>
      <c r="D24" s="704">
        <v>5557.53</v>
      </c>
      <c r="E24" s="704">
        <v>158841.926</v>
      </c>
      <c r="F24" s="704">
        <v>38230.493</v>
      </c>
      <c r="G24" s="704">
        <v>0</v>
      </c>
      <c r="H24" s="704">
        <v>152936.434</v>
      </c>
      <c r="I24" s="902">
        <v>169600.564</v>
      </c>
      <c r="J24" s="902"/>
      <c r="K24" s="902"/>
      <c r="L24" s="704">
        <v>0</v>
      </c>
      <c r="M24" s="704">
        <v>102620.288</v>
      </c>
      <c r="N24" s="704">
        <v>14688.784</v>
      </c>
      <c r="O24" s="704">
        <v>7104.026</v>
      </c>
      <c r="P24" s="704">
        <v>40815.80276</v>
      </c>
      <c r="Q24" s="902">
        <v>812346.60176</v>
      </c>
      <c r="R24" s="902"/>
      <c r="S24" s="902"/>
      <c r="T24" s="902">
        <v>812346</v>
      </c>
      <c r="U24" s="902"/>
      <c r="V24" s="902"/>
      <c r="W24" s="903">
        <v>1.0000007407680964</v>
      </c>
      <c r="X24" s="903"/>
      <c r="Y24" s="700"/>
      <c r="Z24" s="699"/>
      <c r="AA24" s="699"/>
      <c r="AB24" s="699"/>
      <c r="AC24" s="700"/>
    </row>
    <row r="25" spans="1:29" ht="12.75">
      <c r="A25" s="698"/>
      <c r="B25" s="703" t="s">
        <v>566</v>
      </c>
      <c r="C25" s="704">
        <v>137491.5</v>
      </c>
      <c r="D25" s="704">
        <v>270208.989</v>
      </c>
      <c r="E25" s="704">
        <v>12167.72</v>
      </c>
      <c r="F25" s="704">
        <v>114778.328</v>
      </c>
      <c r="G25" s="704">
        <v>238685.966</v>
      </c>
      <c r="H25" s="704">
        <v>51315.994</v>
      </c>
      <c r="I25" s="902">
        <v>136867.002</v>
      </c>
      <c r="J25" s="902"/>
      <c r="K25" s="902"/>
      <c r="L25" s="704">
        <v>275787.85</v>
      </c>
      <c r="M25" s="704">
        <v>51932.249</v>
      </c>
      <c r="N25" s="704">
        <v>135223.521</v>
      </c>
      <c r="O25" s="704">
        <v>277432.351</v>
      </c>
      <c r="P25" s="704">
        <v>42947.558</v>
      </c>
      <c r="Q25" s="902">
        <v>1744839.028</v>
      </c>
      <c r="R25" s="902"/>
      <c r="S25" s="902"/>
      <c r="T25" s="902">
        <v>1741682</v>
      </c>
      <c r="U25" s="902"/>
      <c r="V25" s="902"/>
      <c r="W25" s="903">
        <v>1.0018126316974052</v>
      </c>
      <c r="X25" s="903"/>
      <c r="Y25" s="700"/>
      <c r="Z25" s="699"/>
      <c r="AA25" s="699"/>
      <c r="AB25" s="699"/>
      <c r="AC25" s="700"/>
    </row>
    <row r="26" spans="1:29" ht="12.75">
      <c r="A26" s="698"/>
      <c r="B26" s="706" t="s">
        <v>567</v>
      </c>
      <c r="C26" s="707">
        <v>367333.173</v>
      </c>
      <c r="D26" s="707">
        <v>339736.198</v>
      </c>
      <c r="E26" s="707">
        <v>229861.493</v>
      </c>
      <c r="F26" s="707">
        <v>197928.271</v>
      </c>
      <c r="G26" s="707">
        <v>291291.416</v>
      </c>
      <c r="H26" s="707">
        <v>270697.966</v>
      </c>
      <c r="I26" s="919">
        <v>390548.79</v>
      </c>
      <c r="J26" s="919"/>
      <c r="K26" s="919"/>
      <c r="L26" s="707">
        <v>343158.629</v>
      </c>
      <c r="M26" s="707">
        <v>230243.711</v>
      </c>
      <c r="N26" s="707">
        <v>219016.606</v>
      </c>
      <c r="O26" s="707">
        <v>353528.607</v>
      </c>
      <c r="P26" s="707">
        <v>157878.71674</v>
      </c>
      <c r="Q26" s="919">
        <v>3391223.57674</v>
      </c>
      <c r="R26" s="919"/>
      <c r="S26" s="919"/>
      <c r="T26" s="919">
        <v>3388067</v>
      </c>
      <c r="U26" s="919"/>
      <c r="V26" s="919"/>
      <c r="W26" s="920">
        <v>1.0009316748281543</v>
      </c>
      <c r="X26" s="920"/>
      <c r="Y26" s="700"/>
      <c r="Z26" s="699"/>
      <c r="AA26" s="699"/>
      <c r="AB26" s="699"/>
      <c r="AC26" s="700"/>
    </row>
    <row r="27" spans="1:29" ht="12.75">
      <c r="A27" s="698"/>
      <c r="B27" s="712"/>
      <c r="C27" s="712"/>
      <c r="D27" s="712"/>
      <c r="E27" s="712"/>
      <c r="F27" s="712"/>
      <c r="G27" s="712"/>
      <c r="H27" s="712"/>
      <c r="I27" s="918"/>
      <c r="J27" s="918"/>
      <c r="K27" s="918"/>
      <c r="L27" s="712"/>
      <c r="M27" s="712"/>
      <c r="N27" s="712"/>
      <c r="O27" s="712"/>
      <c r="P27" s="712"/>
      <c r="Q27" s="918"/>
      <c r="R27" s="918"/>
      <c r="S27" s="918"/>
      <c r="T27" s="918"/>
      <c r="U27" s="918"/>
      <c r="V27" s="918"/>
      <c r="W27" s="918"/>
      <c r="X27" s="918"/>
      <c r="Y27" s="713"/>
      <c r="Z27" s="699"/>
      <c r="AA27" s="699"/>
      <c r="AB27" s="699"/>
      <c r="AC27" s="700"/>
    </row>
    <row r="28" spans="1:29" ht="9.75" customHeight="1">
      <c r="A28" s="698"/>
      <c r="B28" s="699"/>
      <c r="C28" s="699"/>
      <c r="D28" s="699"/>
      <c r="E28" s="699"/>
      <c r="F28" s="699"/>
      <c r="G28" s="699"/>
      <c r="H28" s="699"/>
      <c r="I28" s="699"/>
      <c r="J28" s="699"/>
      <c r="K28" s="699"/>
      <c r="L28" s="699"/>
      <c r="M28" s="699"/>
      <c r="N28" s="699"/>
      <c r="O28" s="699"/>
      <c r="P28" s="699"/>
      <c r="Q28" s="699"/>
      <c r="R28" s="699"/>
      <c r="S28" s="699"/>
      <c r="T28" s="699"/>
      <c r="U28" s="699"/>
      <c r="V28" s="699"/>
      <c r="W28" s="699"/>
      <c r="X28" s="699"/>
      <c r="Y28" s="699"/>
      <c r="Z28" s="699"/>
      <c r="AA28" s="699"/>
      <c r="AB28" s="699"/>
      <c r="AC28" s="700"/>
    </row>
    <row r="29" spans="1:29" ht="13.5" customHeight="1">
      <c r="A29" s="698"/>
      <c r="B29" s="897" t="s">
        <v>576</v>
      </c>
      <c r="C29" s="897"/>
      <c r="D29" s="897"/>
      <c r="E29" s="897"/>
      <c r="F29" s="897"/>
      <c r="G29" s="897"/>
      <c r="H29" s="897"/>
      <c r="I29" s="897"/>
      <c r="J29" s="897"/>
      <c r="K29" s="897"/>
      <c r="L29" s="897"/>
      <c r="M29" s="897"/>
      <c r="N29" s="897"/>
      <c r="O29" s="897"/>
      <c r="P29" s="897"/>
      <c r="Q29" s="897"/>
      <c r="R29" s="897"/>
      <c r="S29" s="897"/>
      <c r="T29" s="897"/>
      <c r="U29" s="897"/>
      <c r="V29" s="897"/>
      <c r="W29" s="897"/>
      <c r="X29" s="897"/>
      <c r="Y29" s="897"/>
      <c r="Z29" s="699"/>
      <c r="AA29" s="699"/>
      <c r="AB29" s="699"/>
      <c r="AC29" s="700"/>
    </row>
    <row r="30" spans="1:29" ht="13.5" customHeight="1">
      <c r="A30" s="698"/>
      <c r="B30" s="897" t="s">
        <v>500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699"/>
      <c r="AA30" s="699"/>
      <c r="AB30" s="699"/>
      <c r="AC30" s="700"/>
    </row>
    <row r="31" spans="1:29" ht="13.5" customHeight="1">
      <c r="A31" s="698"/>
      <c r="B31" s="897" t="s">
        <v>501</v>
      </c>
      <c r="C31" s="897"/>
      <c r="D31" s="897"/>
      <c r="E31" s="897"/>
      <c r="F31" s="897"/>
      <c r="G31" s="897"/>
      <c r="H31" s="897"/>
      <c r="I31" s="897"/>
      <c r="J31" s="897"/>
      <c r="K31" s="897"/>
      <c r="L31" s="897"/>
      <c r="M31" s="897"/>
      <c r="N31" s="897"/>
      <c r="O31" s="897"/>
      <c r="P31" s="897"/>
      <c r="Q31" s="897"/>
      <c r="R31" s="897"/>
      <c r="S31" s="897"/>
      <c r="T31" s="897"/>
      <c r="U31" s="897"/>
      <c r="V31" s="897"/>
      <c r="W31" s="897"/>
      <c r="X31" s="897"/>
      <c r="Y31" s="897"/>
      <c r="Z31" s="699"/>
      <c r="AA31" s="699"/>
      <c r="AB31" s="699"/>
      <c r="AC31" s="700"/>
    </row>
    <row r="32" spans="1:29" ht="21" customHeight="1">
      <c r="A32" s="698"/>
      <c r="B32" s="699"/>
      <c r="C32" s="699"/>
      <c r="D32" s="699"/>
      <c r="E32" s="699"/>
      <c r="F32" s="699"/>
      <c r="G32" s="699"/>
      <c r="H32" s="699"/>
      <c r="I32" s="699"/>
      <c r="J32" s="699"/>
      <c r="K32" s="699"/>
      <c r="L32" s="699"/>
      <c r="M32" s="699"/>
      <c r="N32" s="699"/>
      <c r="O32" s="699"/>
      <c r="P32" s="699"/>
      <c r="Q32" s="699"/>
      <c r="R32" s="699"/>
      <c r="S32" s="699"/>
      <c r="T32" s="699"/>
      <c r="U32" s="699"/>
      <c r="V32" s="699"/>
      <c r="W32" s="699"/>
      <c r="X32" s="699"/>
      <c r="Y32" s="699"/>
      <c r="Z32" s="699"/>
      <c r="AA32" s="699"/>
      <c r="AB32" s="699"/>
      <c r="AC32" s="700"/>
    </row>
    <row r="33" spans="1:29" ht="12.75">
      <c r="A33" s="698"/>
      <c r="B33" s="710" t="s">
        <v>577</v>
      </c>
      <c r="C33" s="695"/>
      <c r="D33" s="695"/>
      <c r="E33" s="695"/>
      <c r="F33" s="695"/>
      <c r="G33" s="695"/>
      <c r="H33" s="695"/>
      <c r="I33" s="898"/>
      <c r="J33" s="898"/>
      <c r="K33" s="898"/>
      <c r="L33" s="695"/>
      <c r="M33" s="695"/>
      <c r="N33" s="695"/>
      <c r="O33" s="695"/>
      <c r="P33" s="695"/>
      <c r="Q33" s="898"/>
      <c r="R33" s="898"/>
      <c r="S33" s="898"/>
      <c r="T33" s="898"/>
      <c r="U33" s="898"/>
      <c r="V33" s="898"/>
      <c r="W33" s="898"/>
      <c r="X33" s="898"/>
      <c r="Y33" s="696"/>
      <c r="Z33" s="699"/>
      <c r="AA33" s="699"/>
      <c r="AB33" s="699"/>
      <c r="AC33" s="700"/>
    </row>
    <row r="34" spans="1:29" ht="12.75">
      <c r="A34" s="698"/>
      <c r="B34" s="711" t="s">
        <v>1138</v>
      </c>
      <c r="C34" s="694" t="s">
        <v>534</v>
      </c>
      <c r="D34" s="694" t="s">
        <v>535</v>
      </c>
      <c r="E34" s="694" t="s">
        <v>536</v>
      </c>
      <c r="F34" s="694" t="s">
        <v>537</v>
      </c>
      <c r="G34" s="694" t="s">
        <v>538</v>
      </c>
      <c r="H34" s="694" t="s">
        <v>539</v>
      </c>
      <c r="I34" s="904" t="s">
        <v>540</v>
      </c>
      <c r="J34" s="904"/>
      <c r="K34" s="904"/>
      <c r="L34" s="694" t="s">
        <v>541</v>
      </c>
      <c r="M34" s="694" t="s">
        <v>542</v>
      </c>
      <c r="N34" s="694" t="s">
        <v>543</v>
      </c>
      <c r="O34" s="694" t="s">
        <v>556</v>
      </c>
      <c r="P34" s="694" t="s">
        <v>557</v>
      </c>
      <c r="Q34" s="904" t="s">
        <v>569</v>
      </c>
      <c r="R34" s="904"/>
      <c r="S34" s="904"/>
      <c r="T34" s="904" t="s">
        <v>578</v>
      </c>
      <c r="U34" s="904"/>
      <c r="V34" s="904"/>
      <c r="W34" s="904" t="s">
        <v>561</v>
      </c>
      <c r="X34" s="904"/>
      <c r="Y34" s="700"/>
      <c r="Z34" s="699"/>
      <c r="AA34" s="699"/>
      <c r="AB34" s="699"/>
      <c r="AC34" s="700"/>
    </row>
    <row r="35" spans="1:29" ht="12.75">
      <c r="A35" s="698"/>
      <c r="B35" s="703" t="s">
        <v>562</v>
      </c>
      <c r="C35" s="704">
        <v>97001.845</v>
      </c>
      <c r="D35" s="704">
        <v>50305.438</v>
      </c>
      <c r="E35" s="704">
        <v>51638.503</v>
      </c>
      <c r="F35" s="704">
        <v>43163.127</v>
      </c>
      <c r="G35" s="704">
        <v>48742.306</v>
      </c>
      <c r="H35" s="704">
        <v>58579.891</v>
      </c>
      <c r="I35" s="902">
        <v>67511.029</v>
      </c>
      <c r="J35" s="902"/>
      <c r="K35" s="902"/>
      <c r="L35" s="704">
        <v>57015.387</v>
      </c>
      <c r="M35" s="704">
        <v>61724.952</v>
      </c>
      <c r="N35" s="704">
        <v>48391.167</v>
      </c>
      <c r="O35" s="704">
        <v>60644.363</v>
      </c>
      <c r="P35" s="704">
        <v>64702.857280000004</v>
      </c>
      <c r="Q35" s="902">
        <f>_562+_563+_564+_565+_566+_567+_568+_569+_570+_571+_572+_573</f>
        <v>709420.86528</v>
      </c>
      <c r="R35" s="902"/>
      <c r="S35" s="902"/>
      <c r="T35" s="902">
        <v>709420.86528</v>
      </c>
      <c r="U35" s="902"/>
      <c r="V35" s="902"/>
      <c r="W35" s="903">
        <f>_574/_575</f>
        <v>1</v>
      </c>
      <c r="X35" s="903"/>
      <c r="Y35" s="700"/>
      <c r="Z35" s="699"/>
      <c r="AA35" s="699"/>
      <c r="AB35" s="699"/>
      <c r="AC35" s="700"/>
    </row>
    <row r="36" spans="1:29" ht="12.75">
      <c r="A36" s="698"/>
      <c r="B36" s="703" t="s">
        <v>563</v>
      </c>
      <c r="C36" s="704">
        <v>9584.226</v>
      </c>
      <c r="D36" s="704">
        <v>1214.38</v>
      </c>
      <c r="E36" s="704">
        <v>5420.442</v>
      </c>
      <c r="F36" s="704">
        <v>19010.848</v>
      </c>
      <c r="G36" s="704">
        <v>0</v>
      </c>
      <c r="H36" s="704">
        <v>0</v>
      </c>
      <c r="I36" s="902">
        <v>0</v>
      </c>
      <c r="J36" s="902"/>
      <c r="K36" s="902"/>
      <c r="L36" s="704">
        <v>0</v>
      </c>
      <c r="M36" s="704">
        <v>0</v>
      </c>
      <c r="N36" s="704">
        <v>274.685</v>
      </c>
      <c r="O36" s="704">
        <v>723.67</v>
      </c>
      <c r="P36" s="704">
        <v>3175.75498</v>
      </c>
      <c r="Q36" s="902">
        <f>_580+_581+_582+_583+_584+_585+_586+_587+_588+_589+_590+_591</f>
        <v>39404.005979999994</v>
      </c>
      <c r="R36" s="902"/>
      <c r="S36" s="902"/>
      <c r="T36" s="902">
        <v>39404.00598</v>
      </c>
      <c r="U36" s="902"/>
      <c r="V36" s="902"/>
      <c r="W36" s="903">
        <f>_592/_593</f>
        <v>0.9999999999999998</v>
      </c>
      <c r="X36" s="903"/>
      <c r="Y36" s="700"/>
      <c r="Z36" s="699"/>
      <c r="AA36" s="699"/>
      <c r="AB36" s="699"/>
      <c r="AC36" s="700"/>
    </row>
    <row r="37" spans="1:29" ht="12.75">
      <c r="A37" s="698"/>
      <c r="B37" s="703" t="s">
        <v>564</v>
      </c>
      <c r="C37" s="704">
        <v>6825.264</v>
      </c>
      <c r="D37" s="704">
        <v>5300.21</v>
      </c>
      <c r="E37" s="704">
        <v>3862.699</v>
      </c>
      <c r="F37" s="704">
        <v>4457.751</v>
      </c>
      <c r="G37" s="704">
        <v>5310.337</v>
      </c>
      <c r="H37" s="704">
        <v>4902.809</v>
      </c>
      <c r="I37" s="902">
        <v>5940.979</v>
      </c>
      <c r="J37" s="902"/>
      <c r="K37" s="902"/>
      <c r="L37" s="704">
        <v>7374.157</v>
      </c>
      <c r="M37" s="704">
        <v>5299.05</v>
      </c>
      <c r="N37" s="704">
        <v>6213.227</v>
      </c>
      <c r="O37" s="704">
        <v>5990.377</v>
      </c>
      <c r="P37" s="704">
        <v>4553.58313</v>
      </c>
      <c r="Q37" s="902">
        <f>_598+_599+_600+_601+_602+_603+_604+_605+_606+_607+_608+_609</f>
        <v>66030.44313</v>
      </c>
      <c r="R37" s="902"/>
      <c r="S37" s="902"/>
      <c r="T37" s="902">
        <v>66030.44313</v>
      </c>
      <c r="U37" s="902"/>
      <c r="V37" s="902"/>
      <c r="W37" s="903">
        <f>_610/_611</f>
        <v>1</v>
      </c>
      <c r="X37" s="903"/>
      <c r="Y37" s="700"/>
      <c r="Z37" s="699"/>
      <c r="AA37" s="699"/>
      <c r="AB37" s="699"/>
      <c r="AC37" s="700"/>
    </row>
    <row r="38" spans="1:29" ht="12.75">
      <c r="A38" s="698"/>
      <c r="B38" s="703" t="s">
        <v>565</v>
      </c>
      <c r="C38" s="704">
        <v>162769.205</v>
      </c>
      <c r="D38" s="704">
        <v>7249.698</v>
      </c>
      <c r="E38" s="704">
        <v>57566.957</v>
      </c>
      <c r="F38" s="704">
        <v>143131.421</v>
      </c>
      <c r="G38" s="704">
        <v>0</v>
      </c>
      <c r="H38" s="704">
        <v>96005.59</v>
      </c>
      <c r="I38" s="902">
        <v>198306.559</v>
      </c>
      <c r="J38" s="902"/>
      <c r="K38" s="902"/>
      <c r="L38" s="704">
        <v>0</v>
      </c>
      <c r="M38" s="704">
        <v>48031.282</v>
      </c>
      <c r="N38" s="704">
        <v>64966.72</v>
      </c>
      <c r="O38" s="704">
        <v>4537.279</v>
      </c>
      <c r="P38" s="704">
        <v>39776.13441</v>
      </c>
      <c r="Q38" s="902">
        <f>_616+_617+_618+_619+_620+_621+_622+_623+_624+_625+_626+_627</f>
        <v>822340.8454099998</v>
      </c>
      <c r="R38" s="902"/>
      <c r="S38" s="902"/>
      <c r="T38" s="902">
        <v>822340.84541</v>
      </c>
      <c r="U38" s="902"/>
      <c r="V38" s="902"/>
      <c r="W38" s="903">
        <f>_628/_629</f>
        <v>0.9999999999999999</v>
      </c>
      <c r="X38" s="903"/>
      <c r="Y38" s="700"/>
      <c r="Z38" s="699"/>
      <c r="AA38" s="699"/>
      <c r="AB38" s="699"/>
      <c r="AC38" s="700"/>
    </row>
    <row r="39" spans="1:29" ht="12.75">
      <c r="A39" s="698"/>
      <c r="B39" s="703" t="s">
        <v>566</v>
      </c>
      <c r="C39" s="704">
        <v>133680.842</v>
      </c>
      <c r="D39" s="704">
        <v>261137.601</v>
      </c>
      <c r="E39" s="704">
        <v>0</v>
      </c>
      <c r="F39" s="704">
        <v>94895.795</v>
      </c>
      <c r="G39" s="704">
        <v>230945.932</v>
      </c>
      <c r="H39" s="704">
        <v>64396.678</v>
      </c>
      <c r="I39" s="902">
        <v>119679.623</v>
      </c>
      <c r="J39" s="902"/>
      <c r="K39" s="902"/>
      <c r="L39" s="704">
        <v>243589.216</v>
      </c>
      <c r="M39" s="704">
        <v>56691.164</v>
      </c>
      <c r="N39" s="704">
        <v>125041.432</v>
      </c>
      <c r="O39" s="704">
        <v>251943.913</v>
      </c>
      <c r="P39" s="704">
        <v>74337.322</v>
      </c>
      <c r="Q39" s="902">
        <f>_634+_635+_636+_637+_638+_639+_640+_641+_642+_643+_644+_645</f>
        <v>1656339.518</v>
      </c>
      <c r="R39" s="902"/>
      <c r="S39" s="902"/>
      <c r="T39" s="902">
        <v>1656339.518</v>
      </c>
      <c r="U39" s="902"/>
      <c r="V39" s="902"/>
      <c r="W39" s="903">
        <f>_646/_647</f>
        <v>1</v>
      </c>
      <c r="X39" s="903"/>
      <c r="Y39" s="700"/>
      <c r="Z39" s="699"/>
      <c r="AA39" s="699"/>
      <c r="AB39" s="699"/>
      <c r="AC39" s="700"/>
    </row>
    <row r="40" spans="1:29" ht="12.75">
      <c r="A40" s="698"/>
      <c r="B40" s="706" t="s">
        <v>567</v>
      </c>
      <c r="C40" s="707">
        <v>409861.382</v>
      </c>
      <c r="D40" s="707">
        <v>325207.327</v>
      </c>
      <c r="E40" s="707">
        <v>118488.601</v>
      </c>
      <c r="F40" s="707">
        <v>304658.942</v>
      </c>
      <c r="G40" s="707">
        <v>284998.575</v>
      </c>
      <c r="H40" s="707">
        <v>223884.968</v>
      </c>
      <c r="I40" s="919">
        <v>391438.19</v>
      </c>
      <c r="J40" s="919"/>
      <c r="K40" s="919"/>
      <c r="L40" s="707">
        <v>307978.76</v>
      </c>
      <c r="M40" s="707">
        <v>171746.448</v>
      </c>
      <c r="N40" s="707">
        <v>244887.231</v>
      </c>
      <c r="O40" s="707">
        <v>323839.602</v>
      </c>
      <c r="P40" s="707">
        <v>186545.6518</v>
      </c>
      <c r="Q40" s="919">
        <f>_544+_545+_546+_547+_548+_549+_550+_551+_552+_553+_554+_555</f>
        <v>3293535.6778</v>
      </c>
      <c r="R40" s="919"/>
      <c r="S40" s="919"/>
      <c r="T40" s="919">
        <v>3293535.6778</v>
      </c>
      <c r="U40" s="919"/>
      <c r="V40" s="919"/>
      <c r="W40" s="920">
        <f>_556/_557</f>
        <v>1</v>
      </c>
      <c r="X40" s="920"/>
      <c r="Y40" s="700"/>
      <c r="Z40" s="699"/>
      <c r="AA40" s="699"/>
      <c r="AB40" s="699"/>
      <c r="AC40" s="700"/>
    </row>
    <row r="41" spans="1:29" ht="12.75">
      <c r="A41" s="698"/>
      <c r="B41" s="712"/>
      <c r="C41" s="712"/>
      <c r="D41" s="712"/>
      <c r="E41" s="712"/>
      <c r="F41" s="712"/>
      <c r="G41" s="712"/>
      <c r="H41" s="712"/>
      <c r="I41" s="918"/>
      <c r="J41" s="918"/>
      <c r="K41" s="918"/>
      <c r="L41" s="712"/>
      <c r="M41" s="712"/>
      <c r="N41" s="712"/>
      <c r="O41" s="712"/>
      <c r="P41" s="712"/>
      <c r="Q41" s="918"/>
      <c r="R41" s="918"/>
      <c r="S41" s="918"/>
      <c r="T41" s="918"/>
      <c r="U41" s="918"/>
      <c r="V41" s="918"/>
      <c r="W41" s="918"/>
      <c r="X41" s="918"/>
      <c r="Y41" s="713"/>
      <c r="Z41" s="699"/>
      <c r="AA41" s="699"/>
      <c r="AB41" s="699"/>
      <c r="AC41" s="700"/>
    </row>
  </sheetData>
  <mergeCells count="124">
    <mergeCell ref="I3:K3"/>
    <mergeCell ref="Q3:R3"/>
    <mergeCell ref="S3:U3"/>
    <mergeCell ref="V3:W3"/>
    <mergeCell ref="X3:AA3"/>
    <mergeCell ref="A1:Z1"/>
    <mergeCell ref="X4:AA4"/>
    <mergeCell ref="I5:K5"/>
    <mergeCell ref="Q5:R5"/>
    <mergeCell ref="S5:U5"/>
    <mergeCell ref="V5:W5"/>
    <mergeCell ref="X5:AA5"/>
    <mergeCell ref="I4:K4"/>
    <mergeCell ref="Q4:R4"/>
    <mergeCell ref="S4:U4"/>
    <mergeCell ref="V4:W4"/>
    <mergeCell ref="X6:AA6"/>
    <mergeCell ref="I7:K7"/>
    <mergeCell ref="Q7:R7"/>
    <mergeCell ref="S7:U7"/>
    <mergeCell ref="V7:W7"/>
    <mergeCell ref="X7:AA7"/>
    <mergeCell ref="I6:K6"/>
    <mergeCell ref="Q6:R6"/>
    <mergeCell ref="S6:U6"/>
    <mergeCell ref="V6:W6"/>
    <mergeCell ref="X8:AA8"/>
    <mergeCell ref="I9:K9"/>
    <mergeCell ref="Q9:R9"/>
    <mergeCell ref="S9:U9"/>
    <mergeCell ref="V9:W9"/>
    <mergeCell ref="X9:AA9"/>
    <mergeCell ref="I8:K8"/>
    <mergeCell ref="Q8:R8"/>
    <mergeCell ref="S8:U8"/>
    <mergeCell ref="V8:W8"/>
    <mergeCell ref="X11:AA11"/>
    <mergeCell ref="I12:K12"/>
    <mergeCell ref="Q12:R12"/>
    <mergeCell ref="S12:U12"/>
    <mergeCell ref="V12:W12"/>
    <mergeCell ref="X12:AA12"/>
    <mergeCell ref="I11:K11"/>
    <mergeCell ref="Q11:R11"/>
    <mergeCell ref="S11:U11"/>
    <mergeCell ref="V11:W11"/>
    <mergeCell ref="B14:Y14"/>
    <mergeCell ref="B16:Q17"/>
    <mergeCell ref="U16:Y16"/>
    <mergeCell ref="I19:K19"/>
    <mergeCell ref="Q19:S19"/>
    <mergeCell ref="T19:V19"/>
    <mergeCell ref="W19:X19"/>
    <mergeCell ref="I20:K20"/>
    <mergeCell ref="Q20:S20"/>
    <mergeCell ref="T20:V20"/>
    <mergeCell ref="W20:X20"/>
    <mergeCell ref="I21:K21"/>
    <mergeCell ref="Q21:S21"/>
    <mergeCell ref="T21:V21"/>
    <mergeCell ref="W21:X21"/>
    <mergeCell ref="I22:K22"/>
    <mergeCell ref="Q22:S22"/>
    <mergeCell ref="T22:V22"/>
    <mergeCell ref="W22:X22"/>
    <mergeCell ref="I23:K23"/>
    <mergeCell ref="Q23:S23"/>
    <mergeCell ref="T23:V23"/>
    <mergeCell ref="W23:X23"/>
    <mergeCell ref="I24:K24"/>
    <mergeCell ref="Q24:S24"/>
    <mergeCell ref="T24:V24"/>
    <mergeCell ref="W24:X24"/>
    <mergeCell ref="I25:K25"/>
    <mergeCell ref="Q25:S25"/>
    <mergeCell ref="T25:V25"/>
    <mergeCell ref="W25:X25"/>
    <mergeCell ref="I26:K26"/>
    <mergeCell ref="Q26:S26"/>
    <mergeCell ref="T26:V26"/>
    <mergeCell ref="W26:X26"/>
    <mergeCell ref="I27:K27"/>
    <mergeCell ref="Q27:S27"/>
    <mergeCell ref="T27:V27"/>
    <mergeCell ref="W27:X27"/>
    <mergeCell ref="B29:Y29"/>
    <mergeCell ref="B30:Y30"/>
    <mergeCell ref="B31:Y31"/>
    <mergeCell ref="I33:K33"/>
    <mergeCell ref="Q33:S33"/>
    <mergeCell ref="T33:V33"/>
    <mergeCell ref="W33:X33"/>
    <mergeCell ref="I34:K34"/>
    <mergeCell ref="Q34:S34"/>
    <mergeCell ref="T34:V34"/>
    <mergeCell ref="W34:X34"/>
    <mergeCell ref="I35:K35"/>
    <mergeCell ref="Q35:S35"/>
    <mergeCell ref="T35:V35"/>
    <mergeCell ref="W35:X35"/>
    <mergeCell ref="I36:K36"/>
    <mergeCell ref="Q36:S36"/>
    <mergeCell ref="T36:V36"/>
    <mergeCell ref="W36:X36"/>
    <mergeCell ref="I37:K37"/>
    <mergeCell ref="Q37:S37"/>
    <mergeCell ref="T37:V37"/>
    <mergeCell ref="W37:X37"/>
    <mergeCell ref="I38:K38"/>
    <mergeCell ref="Q38:S38"/>
    <mergeCell ref="T38:V38"/>
    <mergeCell ref="W38:X38"/>
    <mergeCell ref="I39:K39"/>
    <mergeCell ref="Q39:S39"/>
    <mergeCell ref="T39:V39"/>
    <mergeCell ref="W39:X39"/>
    <mergeCell ref="I40:K40"/>
    <mergeCell ref="Q40:S40"/>
    <mergeCell ref="T40:V40"/>
    <mergeCell ref="W40:X40"/>
    <mergeCell ref="I41:K41"/>
    <mergeCell ref="Q41:S41"/>
    <mergeCell ref="T41:V41"/>
    <mergeCell ref="W41:X41"/>
  </mergeCells>
  <printOptions/>
  <pageMargins left="0.3937007874015748" right="0.3937007874015748" top="0.7874015748031497" bottom="0.7874015748031497" header="0.5118110236220472" footer="0.5118110236220472"/>
  <pageSetup firstPageNumber="8" useFirstPageNumber="1" fitToHeight="0" fitToWidth="1" horizontalDpi="600" verticalDpi="600" orientation="landscape" paperSize="9" scale="75" r:id="rId2"/>
  <headerFooter alignWithMargins="0">
    <oddFooter>&amp;C&amp;P</oddFooter>
  </headerFooter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647"/>
  <sheetViews>
    <sheetView zoomScaleSheetLayoutView="70" zoomScalePageLayoutView="0" workbookViewId="0" topLeftCell="A1">
      <selection activeCell="C429" sqref="C429"/>
    </sheetView>
  </sheetViews>
  <sheetFormatPr defaultColWidth="9.00390625" defaultRowHeight="12.75"/>
  <cols>
    <col min="1" max="1" width="5.125" style="24" customWidth="1"/>
    <col min="2" max="2" width="10.375" style="0" customWidth="1"/>
    <col min="3" max="3" width="40.125" style="0" customWidth="1"/>
    <col min="4" max="4" width="10.625" style="12" customWidth="1"/>
    <col min="5" max="5" width="10.375" style="12" customWidth="1"/>
    <col min="6" max="6" width="11.375" style="12" customWidth="1"/>
    <col min="7" max="7" width="12.625" style="0" customWidth="1"/>
    <col min="8" max="16384" width="9.125" style="12" customWidth="1"/>
  </cols>
  <sheetData>
    <row r="1" spans="1:7" s="768" customFormat="1" ht="18.75">
      <c r="A1" s="922" t="s">
        <v>1081</v>
      </c>
      <c r="B1" s="922"/>
      <c r="C1" s="922"/>
      <c r="D1" s="922"/>
      <c r="E1" s="922"/>
      <c r="F1" s="922"/>
      <c r="G1" s="922"/>
    </row>
    <row r="2" spans="1:9" ht="14.25" customHeight="1">
      <c r="A2" s="236"/>
      <c r="B2" s="236"/>
      <c r="C2" s="236"/>
      <c r="D2" s="236"/>
      <c r="E2" s="236"/>
      <c r="F2" s="236"/>
      <c r="G2" s="236"/>
      <c r="H2" s="61"/>
      <c r="I2" s="61"/>
    </row>
    <row r="3" spans="1:9" ht="25.5" customHeight="1">
      <c r="A3" s="926" t="s">
        <v>1219</v>
      </c>
      <c r="B3" s="927"/>
      <c r="C3" s="928"/>
      <c r="D3" s="773" t="s">
        <v>1242</v>
      </c>
      <c r="E3" s="774" t="s">
        <v>1243</v>
      </c>
      <c r="F3" s="5" t="s">
        <v>1139</v>
      </c>
      <c r="G3" s="37" t="s">
        <v>956</v>
      </c>
      <c r="H3" s="61"/>
      <c r="I3" s="61"/>
    </row>
    <row r="4" spans="1:239" s="24" customFormat="1" ht="15" customHeight="1">
      <c r="A4" s="869" t="s">
        <v>1137</v>
      </c>
      <c r="B4" s="929"/>
      <c r="C4" s="930"/>
      <c r="D4" s="230">
        <v>79727</v>
      </c>
      <c r="E4" s="230">
        <f>E58</f>
        <v>97607</v>
      </c>
      <c r="F4" s="230">
        <f>F58</f>
        <v>96370</v>
      </c>
      <c r="G4" s="244">
        <f aca="true" t="shared" si="0" ref="G4:G24">F4/E4*100</f>
        <v>98.73267286157756</v>
      </c>
      <c r="H4" s="61"/>
      <c r="I4" s="6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</row>
    <row r="5" spans="1:239" s="24" customFormat="1" ht="15" customHeight="1">
      <c r="A5" s="931" t="s">
        <v>1008</v>
      </c>
      <c r="B5" s="932"/>
      <c r="C5" s="933"/>
      <c r="D5" s="230">
        <v>4071005</v>
      </c>
      <c r="E5" s="230">
        <f>E199</f>
        <v>4454903</v>
      </c>
      <c r="F5" s="230">
        <f>F199</f>
        <v>4446705</v>
      </c>
      <c r="G5" s="244">
        <f t="shared" si="0"/>
        <v>99.8159780358854</v>
      </c>
      <c r="H5" s="639"/>
      <c r="I5" s="639"/>
      <c r="J5" s="397"/>
      <c r="K5" s="397"/>
      <c r="L5" s="397"/>
      <c r="M5" s="397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</row>
    <row r="6" spans="1:239" s="24" customFormat="1" ht="15" customHeight="1">
      <c r="A6" s="869" t="s">
        <v>1009</v>
      </c>
      <c r="B6" s="929"/>
      <c r="C6" s="930"/>
      <c r="D6" s="230">
        <v>132260</v>
      </c>
      <c r="E6" s="230">
        <f>E243</f>
        <v>159121</v>
      </c>
      <c r="F6" s="230">
        <f>F243</f>
        <v>138885</v>
      </c>
      <c r="G6" s="244">
        <f t="shared" si="0"/>
        <v>87.28263397037475</v>
      </c>
      <c r="H6" s="639"/>
      <c r="I6" s="639"/>
      <c r="J6" s="397"/>
      <c r="K6" s="397"/>
      <c r="L6" s="397"/>
      <c r="M6" s="397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</row>
    <row r="7" spans="1:239" s="24" customFormat="1" ht="15" customHeight="1">
      <c r="A7" s="869" t="s">
        <v>1010</v>
      </c>
      <c r="B7" s="929"/>
      <c r="C7" s="930"/>
      <c r="D7" s="230">
        <v>387035</v>
      </c>
      <c r="E7" s="230">
        <f>E294</f>
        <v>1037315</v>
      </c>
      <c r="F7" s="230">
        <f>F294</f>
        <v>978336</v>
      </c>
      <c r="G7" s="244">
        <f t="shared" si="0"/>
        <v>94.31426326622096</v>
      </c>
      <c r="H7" s="639"/>
      <c r="I7" s="639"/>
      <c r="J7" s="397"/>
      <c r="K7" s="397"/>
      <c r="L7" s="397"/>
      <c r="M7" s="397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</row>
    <row r="8" spans="1:239" s="24" customFormat="1" ht="15" customHeight="1">
      <c r="A8" s="869" t="s">
        <v>1027</v>
      </c>
      <c r="B8" s="929"/>
      <c r="C8" s="930"/>
      <c r="D8" s="230">
        <v>8710</v>
      </c>
      <c r="E8" s="230">
        <f>E327</f>
        <v>18940</v>
      </c>
      <c r="F8" s="230">
        <f>F327</f>
        <v>14527</v>
      </c>
      <c r="G8" s="244">
        <f t="shared" si="0"/>
        <v>76.7001055966209</v>
      </c>
      <c r="H8" s="639"/>
      <c r="I8" s="639"/>
      <c r="J8" s="397"/>
      <c r="K8" s="397"/>
      <c r="L8" s="397"/>
      <c r="M8" s="397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</row>
    <row r="9" spans="1:239" s="24" customFormat="1" ht="15" customHeight="1">
      <c r="A9" s="869" t="s">
        <v>1028</v>
      </c>
      <c r="B9" s="929"/>
      <c r="C9" s="930"/>
      <c r="D9" s="230">
        <v>6940</v>
      </c>
      <c r="E9" s="230">
        <f>E344</f>
        <v>6940</v>
      </c>
      <c r="F9" s="230">
        <f>F344</f>
        <v>5917</v>
      </c>
      <c r="G9" s="244">
        <f>F9/E9*100</f>
        <v>85.25936599423632</v>
      </c>
      <c r="H9" s="639"/>
      <c r="I9" s="639"/>
      <c r="J9" s="397"/>
      <c r="K9" s="397"/>
      <c r="L9" s="397"/>
      <c r="M9" s="397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</row>
    <row r="10" spans="1:239" s="24" customFormat="1" ht="15" customHeight="1">
      <c r="A10" s="869" t="s">
        <v>1029</v>
      </c>
      <c r="B10" s="929"/>
      <c r="C10" s="930"/>
      <c r="D10" s="230">
        <v>1390842</v>
      </c>
      <c r="E10" s="230">
        <f>E391</f>
        <v>1593729</v>
      </c>
      <c r="F10" s="230">
        <f>F391</f>
        <v>1578205</v>
      </c>
      <c r="G10" s="244">
        <f t="shared" si="0"/>
        <v>99.02593226326432</v>
      </c>
      <c r="H10" s="639"/>
      <c r="I10" s="639"/>
      <c r="J10" s="397"/>
      <c r="K10" s="397"/>
      <c r="L10" s="397"/>
      <c r="M10" s="397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</row>
    <row r="11" spans="1:239" s="24" customFormat="1" ht="15" customHeight="1">
      <c r="A11" s="869" t="s">
        <v>1030</v>
      </c>
      <c r="B11" s="929"/>
      <c r="C11" s="930"/>
      <c r="D11" s="230">
        <v>82564</v>
      </c>
      <c r="E11" s="230">
        <f>E443</f>
        <v>109016</v>
      </c>
      <c r="F11" s="230">
        <f>F443</f>
        <v>106004</v>
      </c>
      <c r="G11" s="244">
        <f t="shared" si="0"/>
        <v>97.23710281059661</v>
      </c>
      <c r="H11" s="639"/>
      <c r="I11" s="639"/>
      <c r="J11" s="397"/>
      <c r="K11" s="397"/>
      <c r="L11" s="397"/>
      <c r="M11" s="397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</row>
    <row r="12" spans="1:239" s="24" customFormat="1" ht="15" customHeight="1">
      <c r="A12" s="869" t="s">
        <v>1031</v>
      </c>
      <c r="B12" s="929"/>
      <c r="C12" s="930"/>
      <c r="D12" s="230">
        <v>11230</v>
      </c>
      <c r="E12" s="230">
        <f>E470</f>
        <v>18617</v>
      </c>
      <c r="F12" s="230">
        <f>F470</f>
        <v>18297</v>
      </c>
      <c r="G12" s="244">
        <f t="shared" si="0"/>
        <v>98.28114089273244</v>
      </c>
      <c r="H12" s="639"/>
      <c r="I12" s="639"/>
      <c r="J12" s="397"/>
      <c r="K12" s="397"/>
      <c r="L12" s="397"/>
      <c r="M12" s="397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</row>
    <row r="13" spans="1:239" s="24" customFormat="1" ht="15" customHeight="1">
      <c r="A13" s="869" t="s">
        <v>1032</v>
      </c>
      <c r="B13" s="929"/>
      <c r="C13" s="930"/>
      <c r="D13" s="230">
        <v>51469</v>
      </c>
      <c r="E13" s="230">
        <f>E500</f>
        <v>61223</v>
      </c>
      <c r="F13" s="230">
        <f>F500</f>
        <v>48946</v>
      </c>
      <c r="G13" s="244">
        <f t="shared" si="0"/>
        <v>79.94707871224867</v>
      </c>
      <c r="H13" s="639"/>
      <c r="I13" s="639"/>
      <c r="J13" s="397"/>
      <c r="K13" s="397"/>
      <c r="L13" s="397"/>
      <c r="M13" s="397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</row>
    <row r="14" spans="1:239" s="24" customFormat="1" ht="15" customHeight="1">
      <c r="A14" s="869" t="s">
        <v>1033</v>
      </c>
      <c r="B14" s="929"/>
      <c r="C14" s="930"/>
      <c r="D14" s="230">
        <v>265386</v>
      </c>
      <c r="E14" s="230">
        <f>E519</f>
        <v>267038</v>
      </c>
      <c r="F14" s="230">
        <f>F519</f>
        <v>255349</v>
      </c>
      <c r="G14" s="244">
        <f>F14/E14*100</f>
        <v>95.62272036189606</v>
      </c>
      <c r="H14" s="639"/>
      <c r="I14" s="639"/>
      <c r="J14" s="397"/>
      <c r="K14" s="397"/>
      <c r="L14" s="397"/>
      <c r="M14" s="397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</row>
    <row r="15" spans="1:239" s="24" customFormat="1" ht="15" customHeight="1">
      <c r="A15" s="869" t="s">
        <v>1034</v>
      </c>
      <c r="B15" s="929"/>
      <c r="C15" s="930"/>
      <c r="D15" s="230">
        <v>121015</v>
      </c>
      <c r="E15" s="230">
        <f>E559</f>
        <v>118643</v>
      </c>
      <c r="F15" s="230">
        <f>F559</f>
        <v>100030</v>
      </c>
      <c r="G15" s="244">
        <f>F15/E15*100</f>
        <v>84.31175880582926</v>
      </c>
      <c r="H15" s="639"/>
      <c r="I15" s="639"/>
      <c r="J15" s="397"/>
      <c r="K15" s="397"/>
      <c r="L15" s="397"/>
      <c r="M15" s="397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</row>
    <row r="16" spans="1:239" s="24" customFormat="1" ht="15" customHeight="1">
      <c r="A16" s="931" t="s">
        <v>1035</v>
      </c>
      <c r="B16" s="932"/>
      <c r="C16" s="933"/>
      <c r="D16" s="230">
        <v>379050</v>
      </c>
      <c r="E16" s="230">
        <f>E578</f>
        <v>507759</v>
      </c>
      <c r="F16" s="230">
        <f>F578</f>
        <v>429792</v>
      </c>
      <c r="G16" s="244">
        <f t="shared" si="0"/>
        <v>84.64488074066634</v>
      </c>
      <c r="H16" s="639"/>
      <c r="I16" s="639"/>
      <c r="J16" s="397"/>
      <c r="K16" s="397"/>
      <c r="L16" s="397"/>
      <c r="M16" s="397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</row>
    <row r="17" spans="1:239" s="24" customFormat="1" ht="15" customHeight="1">
      <c r="A17" s="869" t="s">
        <v>1036</v>
      </c>
      <c r="B17" s="870"/>
      <c r="C17" s="871"/>
      <c r="D17" s="230">
        <v>33858</v>
      </c>
      <c r="E17" s="230">
        <f>E595</f>
        <v>40235</v>
      </c>
      <c r="F17" s="230">
        <v>37126</v>
      </c>
      <c r="G17" s="244">
        <f>F17/E17*100</f>
        <v>92.27289673170127</v>
      </c>
      <c r="H17" s="639"/>
      <c r="I17" s="639"/>
      <c r="J17" s="397"/>
      <c r="K17" s="397"/>
      <c r="L17" s="397"/>
      <c r="M17" s="397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</row>
    <row r="18" spans="1:239" s="24" customFormat="1" ht="15" customHeight="1">
      <c r="A18" s="214" t="s">
        <v>1037</v>
      </c>
      <c r="B18" s="215"/>
      <c r="C18" s="216"/>
      <c r="D18" s="230">
        <v>70107</v>
      </c>
      <c r="E18" s="230">
        <f>E615</f>
        <v>124134</v>
      </c>
      <c r="F18" s="230">
        <f>F615</f>
        <v>88096</v>
      </c>
      <c r="G18" s="244">
        <f>F18/E18*100</f>
        <v>70.96846955709152</v>
      </c>
      <c r="H18" s="639"/>
      <c r="I18" s="639"/>
      <c r="J18" s="397"/>
      <c r="K18" s="397"/>
      <c r="L18" s="397"/>
      <c r="M18" s="397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</row>
    <row r="19" spans="1:239" s="24" customFormat="1" ht="15" customHeight="1">
      <c r="A19" s="869" t="s">
        <v>1038</v>
      </c>
      <c r="B19" s="929"/>
      <c r="C19" s="930"/>
      <c r="D19" s="164">
        <f>D20+D21+D22</f>
        <v>145000</v>
      </c>
      <c r="E19" s="230">
        <f>E20+E21+E22</f>
        <v>23</v>
      </c>
      <c r="F19" s="372" t="s">
        <v>777</v>
      </c>
      <c r="G19" s="47" t="s">
        <v>777</v>
      </c>
      <c r="H19" s="639"/>
      <c r="I19" s="639"/>
      <c r="J19" s="397"/>
      <c r="K19" s="397"/>
      <c r="L19" s="397"/>
      <c r="M19" s="397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</row>
    <row r="20" spans="1:239" s="24" customFormat="1" ht="15" customHeight="1">
      <c r="A20" s="588"/>
      <c r="B20" s="568" t="s">
        <v>263</v>
      </c>
      <c r="C20" s="569" t="s">
        <v>264</v>
      </c>
      <c r="D20" s="165">
        <v>100000</v>
      </c>
      <c r="E20" s="561">
        <f>E599</f>
        <v>1</v>
      </c>
      <c r="F20" s="372" t="s">
        <v>777</v>
      </c>
      <c r="G20" s="47" t="s">
        <v>777</v>
      </c>
      <c r="H20" s="639"/>
      <c r="I20" s="639"/>
      <c r="J20" s="397"/>
      <c r="K20" s="397"/>
      <c r="L20" s="397"/>
      <c r="M20" s="397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</row>
    <row r="21" spans="1:239" s="24" customFormat="1" ht="15" customHeight="1">
      <c r="A21" s="588"/>
      <c r="B21" s="568"/>
      <c r="C21" s="569" t="s">
        <v>1217</v>
      </c>
      <c r="D21" s="165">
        <v>40000</v>
      </c>
      <c r="E21" s="561">
        <f>E600</f>
        <v>22</v>
      </c>
      <c r="F21" s="372" t="s">
        <v>777</v>
      </c>
      <c r="G21" s="47" t="s">
        <v>777</v>
      </c>
      <c r="H21" s="639"/>
      <c r="I21" s="639"/>
      <c r="J21" s="397"/>
      <c r="K21" s="397"/>
      <c r="L21" s="397"/>
      <c r="M21" s="39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</row>
    <row r="22" spans="1:239" s="24" customFormat="1" ht="15" customHeight="1">
      <c r="A22" s="588"/>
      <c r="B22" s="568"/>
      <c r="C22" s="569" t="s">
        <v>265</v>
      </c>
      <c r="D22" s="165">
        <v>5000</v>
      </c>
      <c r="E22" s="561">
        <f>E601</f>
        <v>0</v>
      </c>
      <c r="F22" s="372" t="s">
        <v>777</v>
      </c>
      <c r="G22" s="47" t="s">
        <v>777</v>
      </c>
      <c r="H22" s="397"/>
      <c r="I22" s="397"/>
      <c r="J22" s="397"/>
      <c r="K22" s="397"/>
      <c r="L22" s="397"/>
      <c r="M22" s="397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</row>
    <row r="23" spans="1:239" s="24" customFormat="1" ht="15" customHeight="1">
      <c r="A23" s="935" t="s">
        <v>1155</v>
      </c>
      <c r="B23" s="936"/>
      <c r="C23" s="937"/>
      <c r="D23" s="384">
        <v>1025062</v>
      </c>
      <c r="E23" s="384">
        <f>E623</f>
        <v>2088561</v>
      </c>
      <c r="F23" s="384">
        <f>F623</f>
        <v>1668609</v>
      </c>
      <c r="G23" s="244">
        <f>F23/E23*100</f>
        <v>79.89275869845315</v>
      </c>
      <c r="H23" s="397"/>
      <c r="I23" s="397"/>
      <c r="J23" s="397"/>
      <c r="K23" s="397"/>
      <c r="L23" s="397"/>
      <c r="M23" s="397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</row>
    <row r="24" spans="1:239" s="24" customFormat="1" ht="15" customHeight="1">
      <c r="A24" s="923" t="s">
        <v>1218</v>
      </c>
      <c r="B24" s="924"/>
      <c r="C24" s="925"/>
      <c r="D24" s="79">
        <f>SUM(D4:D19)+D23</f>
        <v>8261260</v>
      </c>
      <c r="E24" s="79">
        <f>SUM(E4:E19)+E23</f>
        <v>10703804</v>
      </c>
      <c r="F24" s="79">
        <f>SUM(F4:F19)+F23</f>
        <v>10011194</v>
      </c>
      <c r="G24" s="80">
        <f t="shared" si="0"/>
        <v>93.52930976688288</v>
      </c>
      <c r="H24" s="397"/>
      <c r="I24" s="397"/>
      <c r="J24" s="397"/>
      <c r="K24" s="397"/>
      <c r="L24" s="397"/>
      <c r="M24" s="397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</row>
    <row r="25" spans="1:239" s="24" customFormat="1" ht="15" customHeight="1">
      <c r="A25" s="17"/>
      <c r="B25" s="17"/>
      <c r="C25" s="17"/>
      <c r="D25" s="15"/>
      <c r="E25" s="15"/>
      <c r="F25" s="15"/>
      <c r="G25" s="83"/>
      <c r="H25" s="397"/>
      <c r="I25" s="397"/>
      <c r="J25" s="397"/>
      <c r="K25" s="397"/>
      <c r="L25" s="397"/>
      <c r="M25" s="39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</row>
    <row r="26" spans="1:239" s="24" customFormat="1" ht="15" customHeight="1">
      <c r="A26" s="17"/>
      <c r="B26" s="17"/>
      <c r="C26" s="17"/>
      <c r="D26" s="15"/>
      <c r="E26" s="15"/>
      <c r="F26" s="15"/>
      <c r="G26" s="83"/>
      <c r="H26" s="397"/>
      <c r="I26" s="397"/>
      <c r="J26" s="397"/>
      <c r="K26" s="397"/>
      <c r="L26" s="397"/>
      <c r="M26" s="397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</row>
    <row r="27" spans="1:239" s="24" customFormat="1" ht="15.75">
      <c r="A27" s="58" t="s">
        <v>188</v>
      </c>
      <c r="D27" s="61"/>
      <c r="E27" s="61"/>
      <c r="F27" s="61"/>
      <c r="H27" s="397"/>
      <c r="I27" s="397"/>
      <c r="J27" s="397"/>
      <c r="K27" s="397"/>
      <c r="L27" s="397"/>
      <c r="M27" s="39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</row>
    <row r="28" spans="1:13" ht="12.75" customHeight="1">
      <c r="A28" s="58"/>
      <c r="G28" s="313"/>
      <c r="H28" s="397"/>
      <c r="I28" s="397"/>
      <c r="J28" s="397"/>
      <c r="K28" s="397"/>
      <c r="L28" s="397"/>
      <c r="M28" s="397"/>
    </row>
    <row r="29" spans="1:13" ht="14.25" customHeight="1">
      <c r="A29" s="940" t="s">
        <v>1208</v>
      </c>
      <c r="B29" s="940"/>
      <c r="E29" s="61"/>
      <c r="H29" s="397"/>
      <c r="I29" s="397"/>
      <c r="J29" s="397"/>
      <c r="K29" s="397"/>
      <c r="L29" s="397"/>
      <c r="M29" s="397"/>
    </row>
    <row r="30" spans="1:13" ht="9" customHeight="1">
      <c r="A30" s="331"/>
      <c r="B30" s="331"/>
      <c r="E30" s="61"/>
      <c r="H30" s="397"/>
      <c r="I30" s="397"/>
      <c r="J30" s="397"/>
      <c r="K30" s="397"/>
      <c r="L30" s="397"/>
      <c r="M30" s="397"/>
    </row>
    <row r="31" spans="1:13" ht="25.5" customHeight="1">
      <c r="A31" s="5" t="s">
        <v>1144</v>
      </c>
      <c r="B31" s="5" t="s">
        <v>1145</v>
      </c>
      <c r="C31" s="4" t="s">
        <v>1148</v>
      </c>
      <c r="D31" s="773" t="s">
        <v>1242</v>
      </c>
      <c r="E31" s="774" t="s">
        <v>1243</v>
      </c>
      <c r="F31" s="5" t="s">
        <v>1139</v>
      </c>
      <c r="G31" s="37" t="s">
        <v>956</v>
      </c>
      <c r="H31" s="397"/>
      <c r="I31" s="397"/>
      <c r="J31" s="397"/>
      <c r="K31" s="397"/>
      <c r="L31" s="397"/>
      <c r="M31" s="397"/>
    </row>
    <row r="32" spans="1:7" ht="15" customHeight="1">
      <c r="A32" s="247" t="s">
        <v>1052</v>
      </c>
      <c r="B32" s="248">
        <v>1019</v>
      </c>
      <c r="C32" s="249" t="s">
        <v>873</v>
      </c>
      <c r="D32" s="250">
        <v>100</v>
      </c>
      <c r="E32" s="250">
        <v>100</v>
      </c>
      <c r="F32" s="250">
        <v>66</v>
      </c>
      <c r="G32" s="312">
        <f aca="true" t="shared" si="1" ref="G32:G41">F32/E32*100</f>
        <v>66</v>
      </c>
    </row>
    <row r="33" spans="1:7" ht="15" customHeight="1">
      <c r="A33" s="247" t="s">
        <v>1052</v>
      </c>
      <c r="B33" s="248">
        <v>1039</v>
      </c>
      <c r="C33" s="249" t="s">
        <v>692</v>
      </c>
      <c r="D33" s="250">
        <v>250</v>
      </c>
      <c r="E33" s="250">
        <v>250</v>
      </c>
      <c r="F33" s="250">
        <v>29</v>
      </c>
      <c r="G33" s="389">
        <f t="shared" si="1"/>
        <v>11.600000000000001</v>
      </c>
    </row>
    <row r="34" spans="1:7" ht="14.25" customHeight="1">
      <c r="A34" s="247" t="s">
        <v>1052</v>
      </c>
      <c r="B34" s="248">
        <v>2399</v>
      </c>
      <c r="C34" s="249" t="s">
        <v>691</v>
      </c>
      <c r="D34" s="250">
        <v>220</v>
      </c>
      <c r="E34" s="250">
        <v>220</v>
      </c>
      <c r="F34" s="250">
        <v>170</v>
      </c>
      <c r="G34" s="389">
        <f t="shared" si="1"/>
        <v>77.27272727272727</v>
      </c>
    </row>
    <row r="35" spans="1:7" ht="15" customHeight="1">
      <c r="A35" s="247" t="s">
        <v>1052</v>
      </c>
      <c r="B35" s="279" t="s">
        <v>1102</v>
      </c>
      <c r="C35" s="285" t="s">
        <v>864</v>
      </c>
      <c r="D35" s="251">
        <f>D36+D37+D38</f>
        <v>22500</v>
      </c>
      <c r="E35" s="250">
        <f>E36+E37+E38</f>
        <v>26764</v>
      </c>
      <c r="F35" s="250">
        <f>F36+F37+F38</f>
        <v>26761</v>
      </c>
      <c r="G35" s="389">
        <f t="shared" si="1"/>
        <v>99.98879091316694</v>
      </c>
    </row>
    <row r="36" spans="1:7" ht="14.25" customHeight="1">
      <c r="A36" s="247"/>
      <c r="B36" s="280" t="s">
        <v>863</v>
      </c>
      <c r="C36" s="282" t="s">
        <v>1103</v>
      </c>
      <c r="D36" s="297">
        <v>18000</v>
      </c>
      <c r="E36" s="636">
        <v>20951</v>
      </c>
      <c r="F36" s="637">
        <v>20949</v>
      </c>
      <c r="G36" s="390">
        <f t="shared" si="1"/>
        <v>99.99045391628084</v>
      </c>
    </row>
    <row r="37" spans="1:7" ht="15" customHeight="1">
      <c r="A37" s="247"/>
      <c r="B37" s="281" t="s">
        <v>865</v>
      </c>
      <c r="C37" s="283" t="s">
        <v>1104</v>
      </c>
      <c r="D37" s="297">
        <v>3100</v>
      </c>
      <c r="E37" s="636">
        <v>4386</v>
      </c>
      <c r="F37" s="637">
        <v>4385</v>
      </c>
      <c r="G37" s="390">
        <f t="shared" si="1"/>
        <v>99.97720018239853</v>
      </c>
    </row>
    <row r="38" spans="1:239" s="24" customFormat="1" ht="14.25" customHeight="1">
      <c r="A38" s="247"/>
      <c r="B38" s="281" t="s">
        <v>872</v>
      </c>
      <c r="C38" s="284" t="s">
        <v>1106</v>
      </c>
      <c r="D38" s="298">
        <v>1400</v>
      </c>
      <c r="E38" s="638">
        <v>1427</v>
      </c>
      <c r="F38" s="637">
        <v>1427</v>
      </c>
      <c r="G38" s="390">
        <f t="shared" si="1"/>
        <v>100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</row>
    <row r="39" spans="1:239" s="24" customFormat="1" ht="25.5" customHeight="1">
      <c r="A39" s="112" t="s">
        <v>1052</v>
      </c>
      <c r="B39" s="109">
        <v>1019</v>
      </c>
      <c r="C39" s="274" t="s">
        <v>1172</v>
      </c>
      <c r="D39" s="133">
        <v>900</v>
      </c>
      <c r="E39" s="133">
        <v>900</v>
      </c>
      <c r="F39" s="133">
        <v>867</v>
      </c>
      <c r="G39" s="223">
        <f t="shared" si="1"/>
        <v>96.33333333333334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</row>
    <row r="40" spans="1:239" s="24" customFormat="1" ht="14.25" customHeight="1">
      <c r="A40" s="112" t="s">
        <v>1052</v>
      </c>
      <c r="B40" s="109">
        <v>3741</v>
      </c>
      <c r="C40" s="274" t="s">
        <v>178</v>
      </c>
      <c r="D40" s="133">
        <v>0</v>
      </c>
      <c r="E40" s="133">
        <v>120</v>
      </c>
      <c r="F40" s="133">
        <v>120</v>
      </c>
      <c r="G40" s="223">
        <f t="shared" si="1"/>
        <v>100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</row>
    <row r="41" spans="1:239" s="24" customFormat="1" ht="15" customHeight="1">
      <c r="A41" s="257"/>
      <c r="B41" s="253"/>
      <c r="C41" s="254" t="s">
        <v>778</v>
      </c>
      <c r="D41" s="255">
        <f>SUM(D32:D39)-D35</f>
        <v>23970</v>
      </c>
      <c r="E41" s="255">
        <f>SUM(E32:E40)-E35</f>
        <v>28354</v>
      </c>
      <c r="F41" s="255">
        <f>SUM(F32:F40)-F35</f>
        <v>28013</v>
      </c>
      <c r="G41" s="256">
        <f t="shared" si="1"/>
        <v>98.7973478168865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</row>
    <row r="42" spans="1:239" s="24" customFormat="1" ht="12.75">
      <c r="A42" s="13"/>
      <c r="B42" s="53"/>
      <c r="C42" s="155"/>
      <c r="D42" s="156"/>
      <c r="E42" s="156"/>
      <c r="F42" s="156"/>
      <c r="G42" s="25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</row>
    <row r="43" spans="1:239" s="24" customFormat="1" ht="12.75" customHeight="1">
      <c r="A43" s="13"/>
      <c r="B43" s="53"/>
      <c r="C43" s="136"/>
      <c r="D43" s="137"/>
      <c r="E43" s="56"/>
      <c r="F43" s="138"/>
      <c r="G43" s="139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</row>
    <row r="44" spans="1:239" s="24" customFormat="1" ht="14.25" customHeight="1">
      <c r="A44" s="940" t="s">
        <v>743</v>
      </c>
      <c r="B44" s="940"/>
      <c r="C44" s="940"/>
      <c r="D44" s="13"/>
      <c r="E44" s="53"/>
      <c r="F44" s="136"/>
      <c r="G44" s="137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</row>
    <row r="45" spans="1:239" s="24" customFormat="1" ht="9" customHeight="1">
      <c r="A45" s="331"/>
      <c r="B45" s="331"/>
      <c r="C45" s="331"/>
      <c r="D45" s="13"/>
      <c r="E45" s="53"/>
      <c r="F45" s="136"/>
      <c r="G45" s="137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</row>
    <row r="46" spans="1:239" s="24" customFormat="1" ht="25.5" customHeight="1">
      <c r="A46" s="5" t="s">
        <v>1144</v>
      </c>
      <c r="B46" s="5" t="s">
        <v>1145</v>
      </c>
      <c r="C46" s="4" t="s">
        <v>1148</v>
      </c>
      <c r="D46" s="773" t="s">
        <v>1242</v>
      </c>
      <c r="E46" s="774" t="s">
        <v>1243</v>
      </c>
      <c r="F46" s="5" t="s">
        <v>1139</v>
      </c>
      <c r="G46" s="37" t="s">
        <v>956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</row>
    <row r="47" spans="1:239" s="24" customFormat="1" ht="38.25" customHeight="1">
      <c r="A47" s="112" t="s">
        <v>1052</v>
      </c>
      <c r="B47" s="109">
        <v>2310</v>
      </c>
      <c r="C47" s="274" t="s">
        <v>1178</v>
      </c>
      <c r="D47" s="133">
        <v>8800</v>
      </c>
      <c r="E47" s="133">
        <v>14541</v>
      </c>
      <c r="F47" s="133">
        <v>14365</v>
      </c>
      <c r="G47" s="134">
        <f>F47/E47*100</f>
        <v>98.78962932398046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</row>
    <row r="48" spans="1:239" s="146" customFormat="1" ht="27.75" customHeight="1">
      <c r="A48" s="112" t="s">
        <v>1052</v>
      </c>
      <c r="B48" s="109">
        <v>2321</v>
      </c>
      <c r="C48" s="100" t="s">
        <v>1184</v>
      </c>
      <c r="D48" s="133">
        <v>46832</v>
      </c>
      <c r="E48" s="133">
        <v>46832</v>
      </c>
      <c r="F48" s="133">
        <v>46112</v>
      </c>
      <c r="G48" s="134">
        <f>F48/E48*100</f>
        <v>98.46258968226853</v>
      </c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7"/>
      <c r="EO48" s="147"/>
      <c r="EP48" s="147"/>
      <c r="EQ48" s="147"/>
      <c r="ER48" s="147"/>
      <c r="ES48" s="147"/>
      <c r="ET48" s="147"/>
      <c r="EU48" s="147"/>
      <c r="EV48" s="147"/>
      <c r="EW48" s="147"/>
      <c r="EX48" s="147"/>
      <c r="EY48" s="147"/>
      <c r="EZ48" s="147"/>
      <c r="FA48" s="147"/>
      <c r="FB48" s="147"/>
      <c r="FC48" s="147"/>
      <c r="FD48" s="147"/>
      <c r="FE48" s="147"/>
      <c r="FF48" s="147"/>
      <c r="FG48" s="147"/>
      <c r="FH48" s="147"/>
      <c r="FI48" s="147"/>
      <c r="FJ48" s="147"/>
      <c r="FK48" s="147"/>
      <c r="FL48" s="147"/>
      <c r="FM48" s="147"/>
      <c r="FN48" s="147"/>
      <c r="FO48" s="147"/>
      <c r="FP48" s="147"/>
      <c r="FQ48" s="147"/>
      <c r="FR48" s="147"/>
      <c r="FS48" s="147"/>
      <c r="FT48" s="147"/>
      <c r="FU48" s="147"/>
      <c r="FV48" s="147"/>
      <c r="FW48" s="147"/>
      <c r="FX48" s="147"/>
      <c r="FY48" s="147"/>
      <c r="FZ48" s="147"/>
      <c r="GA48" s="147"/>
      <c r="GB48" s="147"/>
      <c r="GC48" s="147"/>
      <c r="GD48" s="147"/>
      <c r="GE48" s="147"/>
      <c r="GF48" s="147"/>
      <c r="GG48" s="147"/>
      <c r="GH48" s="147"/>
      <c r="GI48" s="147"/>
      <c r="GJ48" s="147"/>
      <c r="GK48" s="147"/>
      <c r="GL48" s="147"/>
      <c r="GM48" s="147"/>
      <c r="GN48" s="147"/>
      <c r="GO48" s="147"/>
      <c r="GP48" s="147"/>
      <c r="GQ48" s="147"/>
      <c r="GR48" s="147"/>
      <c r="GS48" s="147"/>
      <c r="GT48" s="147"/>
      <c r="GU48" s="147"/>
      <c r="GV48" s="147"/>
      <c r="GW48" s="147"/>
      <c r="GX48" s="147"/>
      <c r="GY48" s="147"/>
      <c r="GZ48" s="147"/>
      <c r="HA48" s="147"/>
      <c r="HB48" s="147"/>
      <c r="HC48" s="147"/>
      <c r="HD48" s="147"/>
      <c r="HE48" s="147"/>
      <c r="HF48" s="147"/>
      <c r="HG48" s="147"/>
      <c r="HH48" s="147"/>
      <c r="HI48" s="147"/>
      <c r="HJ48" s="147"/>
      <c r="HK48" s="147"/>
      <c r="HL48" s="147"/>
      <c r="HM48" s="147"/>
      <c r="HN48" s="147"/>
      <c r="HO48" s="147"/>
      <c r="HP48" s="147"/>
      <c r="HQ48" s="147"/>
      <c r="HR48" s="147"/>
      <c r="HS48" s="147"/>
      <c r="HT48" s="147"/>
      <c r="HU48" s="147"/>
      <c r="HV48" s="147"/>
      <c r="HW48" s="147"/>
      <c r="HX48" s="147"/>
      <c r="HY48" s="147"/>
      <c r="HZ48" s="147"/>
      <c r="IA48" s="147"/>
      <c r="IB48" s="147"/>
      <c r="IC48" s="147"/>
      <c r="ID48" s="147"/>
      <c r="IE48" s="147"/>
    </row>
    <row r="49" spans="1:239" s="146" customFormat="1" ht="27.75" customHeight="1">
      <c r="A49" s="112" t="s">
        <v>1052</v>
      </c>
      <c r="B49" s="109">
        <v>1037</v>
      </c>
      <c r="C49" s="100" t="s">
        <v>419</v>
      </c>
      <c r="D49" s="133">
        <v>0</v>
      </c>
      <c r="E49" s="133">
        <v>7557</v>
      </c>
      <c r="F49" s="133">
        <v>7557</v>
      </c>
      <c r="G49" s="134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  <c r="IA49" s="147"/>
      <c r="IB49" s="147"/>
      <c r="IC49" s="147"/>
      <c r="ID49" s="147"/>
      <c r="IE49" s="147"/>
    </row>
    <row r="50" spans="1:239" s="24" customFormat="1" ht="15" customHeight="1">
      <c r="A50" s="151"/>
      <c r="B50" s="167"/>
      <c r="C50" s="166" t="s">
        <v>779</v>
      </c>
      <c r="D50" s="152">
        <f>SUM(D47:D48)</f>
        <v>55632</v>
      </c>
      <c r="E50" s="152">
        <f>SUM(E47+E48+E49)</f>
        <v>68930</v>
      </c>
      <c r="F50" s="231">
        <f>SUM(F47+F48+F49)</f>
        <v>68034</v>
      </c>
      <c r="G50" s="88">
        <f>F50/E50*100</f>
        <v>98.70013056724213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</row>
    <row r="51" spans="1:239" s="24" customFormat="1" ht="12.75" customHeight="1">
      <c r="A51" s="13"/>
      <c r="B51" s="53"/>
      <c r="C51" s="155"/>
      <c r="D51" s="156"/>
      <c r="E51" s="157"/>
      <c r="F51" s="158"/>
      <c r="G51" s="15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</row>
    <row r="52" spans="1:7" ht="14.25" customHeight="1">
      <c r="A52" s="872" t="s">
        <v>1162</v>
      </c>
      <c r="B52" s="872"/>
      <c r="C52" s="872"/>
      <c r="D52" s="330"/>
      <c r="E52" s="330"/>
      <c r="F52" s="330"/>
      <c r="G52" s="83"/>
    </row>
    <row r="53" spans="1:7" ht="9" customHeight="1">
      <c r="A53" s="393"/>
      <c r="B53" s="393"/>
      <c r="C53" s="393"/>
      <c r="D53" s="330"/>
      <c r="E53" s="330"/>
      <c r="F53" s="330"/>
      <c r="G53" s="83"/>
    </row>
    <row r="54" spans="1:7" ht="25.5" customHeight="1">
      <c r="A54" s="5" t="s">
        <v>1144</v>
      </c>
      <c r="B54" s="5" t="s">
        <v>1145</v>
      </c>
      <c r="C54" s="4" t="s">
        <v>1148</v>
      </c>
      <c r="D54" s="773" t="s">
        <v>1242</v>
      </c>
      <c r="E54" s="774" t="s">
        <v>1243</v>
      </c>
      <c r="F54" s="5" t="s">
        <v>1139</v>
      </c>
      <c r="G54" s="37" t="s">
        <v>956</v>
      </c>
    </row>
    <row r="55" spans="1:7" ht="24" customHeight="1">
      <c r="A55" s="112" t="s">
        <v>1052</v>
      </c>
      <c r="B55" s="109">
        <v>2399</v>
      </c>
      <c r="C55" s="113" t="s">
        <v>706</v>
      </c>
      <c r="D55" s="237">
        <v>125</v>
      </c>
      <c r="E55" s="237">
        <v>323</v>
      </c>
      <c r="F55" s="237">
        <v>323</v>
      </c>
      <c r="G55" s="134">
        <f>F55/E55*100</f>
        <v>100</v>
      </c>
    </row>
    <row r="56" spans="1:239" s="89" customFormat="1" ht="15" customHeight="1">
      <c r="A56" s="151"/>
      <c r="B56" s="167"/>
      <c r="C56" s="166" t="s">
        <v>1196</v>
      </c>
      <c r="D56" s="152">
        <f>SUM(D55:D55)</f>
        <v>125</v>
      </c>
      <c r="E56" s="152">
        <f>SUM(E55:E55)</f>
        <v>323</v>
      </c>
      <c r="F56" s="152">
        <f>SUM(F55:F55)</f>
        <v>323</v>
      </c>
      <c r="G56" s="145">
        <f>F56/E56*100</f>
        <v>100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</row>
    <row r="57" spans="1:239" s="24" customFormat="1" ht="12.75" customHeight="1">
      <c r="A57" s="13"/>
      <c r="B57" s="53"/>
      <c r="C57" s="155"/>
      <c r="D57" s="156"/>
      <c r="E57" s="157"/>
      <c r="F57" s="158"/>
      <c r="G57" s="159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</row>
    <row r="58" spans="1:239" s="24" customFormat="1" ht="15" customHeight="1">
      <c r="A58" s="160"/>
      <c r="B58" s="169"/>
      <c r="C58" s="168" t="s">
        <v>780</v>
      </c>
      <c r="D58" s="161">
        <f>D41+D50+D56</f>
        <v>79727</v>
      </c>
      <c r="E58" s="161">
        <f>E41+E50+E56</f>
        <v>97607</v>
      </c>
      <c r="F58" s="161">
        <f>F41+F50+F56</f>
        <v>96370</v>
      </c>
      <c r="G58" s="7">
        <f>F58/E58*100</f>
        <v>98.73267286157756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</row>
    <row r="59" spans="1:239" s="24" customFormat="1" ht="10.5" customHeight="1">
      <c r="A59" s="13"/>
      <c r="B59" s="53"/>
      <c r="C59" s="155"/>
      <c r="D59" s="156"/>
      <c r="E59" s="157"/>
      <c r="F59" s="158"/>
      <c r="G59" s="159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</row>
    <row r="60" spans="1:7" ht="15.75">
      <c r="A60" s="58" t="s">
        <v>744</v>
      </c>
      <c r="B60" s="24"/>
      <c r="C60" s="24"/>
      <c r="D60" s="61"/>
      <c r="E60" s="61"/>
      <c r="G60" s="24"/>
    </row>
    <row r="61" spans="1:239" s="89" customFormat="1" ht="12.75" customHeight="1">
      <c r="A61" s="58"/>
      <c r="B61" s="24"/>
      <c r="C61" s="24"/>
      <c r="D61" s="61"/>
      <c r="E61" s="61"/>
      <c r="F61" s="61"/>
      <c r="G61" s="24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</row>
    <row r="62" spans="1:239" s="89" customFormat="1" ht="14.25" customHeight="1">
      <c r="A62" s="939" t="s">
        <v>1208</v>
      </c>
      <c r="B62" s="939"/>
      <c r="C62" s="24"/>
      <c r="D62" s="61"/>
      <c r="E62" s="61"/>
      <c r="F62" s="61"/>
      <c r="G62" s="24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</row>
    <row r="63" spans="1:239" s="89" customFormat="1" ht="12.75" customHeight="1">
      <c r="A63" s="93" t="s">
        <v>800</v>
      </c>
      <c r="B63" s="24"/>
      <c r="C63" s="24"/>
      <c r="D63" s="61"/>
      <c r="E63" s="61"/>
      <c r="F63" s="61"/>
      <c r="G63" s="24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</row>
    <row r="64" spans="1:239" s="89" customFormat="1" ht="9" customHeight="1">
      <c r="A64" s="93"/>
      <c r="B64" s="24"/>
      <c r="C64" s="24"/>
      <c r="D64" s="61"/>
      <c r="E64" s="61"/>
      <c r="F64" s="61"/>
      <c r="G64" s="24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</row>
    <row r="65" spans="1:239" s="89" customFormat="1" ht="25.5" customHeight="1">
      <c r="A65" s="5" t="s">
        <v>1144</v>
      </c>
      <c r="B65" s="5" t="s">
        <v>1145</v>
      </c>
      <c r="C65" s="4" t="s">
        <v>1148</v>
      </c>
      <c r="D65" s="773" t="s">
        <v>1242</v>
      </c>
      <c r="E65" s="774" t="s">
        <v>1243</v>
      </c>
      <c r="F65" s="5" t="s">
        <v>1139</v>
      </c>
      <c r="G65" s="37" t="s">
        <v>956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</row>
    <row r="66" spans="1:239" s="89" customFormat="1" ht="12.75">
      <c r="A66" s="934" t="s">
        <v>1053</v>
      </c>
      <c r="B66" s="36">
        <v>3114</v>
      </c>
      <c r="C66" s="27" t="s">
        <v>1158</v>
      </c>
      <c r="D66" s="128">
        <v>14457</v>
      </c>
      <c r="E66" s="128">
        <v>14681</v>
      </c>
      <c r="F66" s="634">
        <v>14681</v>
      </c>
      <c r="G66" s="380">
        <f aca="true" t="shared" si="2" ref="G66:G78">F66/E66*100</f>
        <v>100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</row>
    <row r="67" spans="1:239" s="89" customFormat="1" ht="12.75" customHeight="1">
      <c r="A67" s="934"/>
      <c r="B67" s="36">
        <v>3121</v>
      </c>
      <c r="C67" s="27" t="s">
        <v>1159</v>
      </c>
      <c r="D67" s="129">
        <v>54377</v>
      </c>
      <c r="E67" s="129">
        <v>56869</v>
      </c>
      <c r="F67" s="634">
        <v>56869</v>
      </c>
      <c r="G67" s="380">
        <f t="shared" si="2"/>
        <v>100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</row>
    <row r="68" spans="1:239" s="89" customFormat="1" ht="12.75">
      <c r="A68" s="934"/>
      <c r="B68" s="36">
        <v>3122</v>
      </c>
      <c r="C68" s="27" t="s">
        <v>1160</v>
      </c>
      <c r="D68" s="129">
        <v>101884</v>
      </c>
      <c r="E68" s="129">
        <v>103302</v>
      </c>
      <c r="F68" s="634">
        <v>103300</v>
      </c>
      <c r="G68" s="380">
        <f t="shared" si="2"/>
        <v>99.99806392906237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</row>
    <row r="69" spans="1:239" s="89" customFormat="1" ht="12.75">
      <c r="A69" s="934"/>
      <c r="B69" s="36">
        <v>3123</v>
      </c>
      <c r="C69" s="27" t="s">
        <v>1203</v>
      </c>
      <c r="D69" s="128">
        <v>120750</v>
      </c>
      <c r="E69" s="128">
        <v>120985</v>
      </c>
      <c r="F69" s="634">
        <v>120985</v>
      </c>
      <c r="G69" s="380">
        <f t="shared" si="2"/>
        <v>100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</row>
    <row r="70" spans="1:239" s="89" customFormat="1" ht="25.5" customHeight="1">
      <c r="A70" s="934"/>
      <c r="B70" s="109">
        <v>3124</v>
      </c>
      <c r="C70" s="258" t="s">
        <v>843</v>
      </c>
      <c r="D70" s="133">
        <v>3423</v>
      </c>
      <c r="E70" s="133">
        <v>3423</v>
      </c>
      <c r="F70" s="133">
        <v>3423</v>
      </c>
      <c r="G70" s="223">
        <f t="shared" si="2"/>
        <v>100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</row>
    <row r="71" spans="1:239" s="89" customFormat="1" ht="25.5" customHeight="1">
      <c r="A71" s="934"/>
      <c r="B71" s="109">
        <v>3125</v>
      </c>
      <c r="C71" s="258" t="s">
        <v>845</v>
      </c>
      <c r="D71" s="133">
        <v>1729</v>
      </c>
      <c r="E71" s="133">
        <v>1729</v>
      </c>
      <c r="F71" s="133">
        <v>1729</v>
      </c>
      <c r="G71" s="223">
        <f t="shared" si="2"/>
        <v>100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</row>
    <row r="72" spans="1:239" s="89" customFormat="1" ht="17.25" customHeight="1">
      <c r="A72" s="934"/>
      <c r="B72" s="109">
        <v>3231</v>
      </c>
      <c r="C72" s="258" t="s">
        <v>1205</v>
      </c>
      <c r="D72" s="374"/>
      <c r="E72" s="374">
        <v>27</v>
      </c>
      <c r="F72" s="133">
        <v>27</v>
      </c>
      <c r="G72" s="223">
        <f t="shared" si="2"/>
        <v>100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</row>
    <row r="73" spans="1:239" s="89" customFormat="1" ht="12.75">
      <c r="A73" s="934"/>
      <c r="B73" s="99">
        <v>3146</v>
      </c>
      <c r="C73" s="100" t="s">
        <v>0</v>
      </c>
      <c r="D73" s="129">
        <v>4021</v>
      </c>
      <c r="E73" s="129">
        <v>3971</v>
      </c>
      <c r="F73" s="635">
        <v>3971</v>
      </c>
      <c r="G73" s="381">
        <f t="shared" si="2"/>
        <v>100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</row>
    <row r="74" spans="1:239" s="89" customFormat="1" ht="12.75">
      <c r="A74" s="934"/>
      <c r="B74" s="36">
        <v>3147</v>
      </c>
      <c r="C74" s="27" t="s">
        <v>846</v>
      </c>
      <c r="D74" s="129">
        <v>3731</v>
      </c>
      <c r="E74" s="129">
        <v>3731</v>
      </c>
      <c r="F74" s="635">
        <v>3731</v>
      </c>
      <c r="G74" s="381">
        <f t="shared" si="2"/>
        <v>100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</row>
    <row r="75" spans="1:239" s="89" customFormat="1" ht="12.75">
      <c r="A75" s="934"/>
      <c r="B75" s="36">
        <v>3299</v>
      </c>
      <c r="C75" s="27" t="s">
        <v>847</v>
      </c>
      <c r="D75" s="129">
        <v>5006</v>
      </c>
      <c r="E75" s="129">
        <v>5041</v>
      </c>
      <c r="F75" s="635">
        <v>5034</v>
      </c>
      <c r="G75" s="381">
        <f t="shared" si="2"/>
        <v>99.8611386629637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</row>
    <row r="76" spans="1:7" ht="12.75">
      <c r="A76" s="934"/>
      <c r="B76" s="36">
        <v>3421</v>
      </c>
      <c r="C76" s="27" t="s">
        <v>1206</v>
      </c>
      <c r="D76" s="176">
        <v>3546</v>
      </c>
      <c r="E76" s="176">
        <v>3638</v>
      </c>
      <c r="F76" s="634">
        <v>3638</v>
      </c>
      <c r="G76" s="380">
        <f t="shared" si="2"/>
        <v>100</v>
      </c>
    </row>
    <row r="77" spans="1:239" s="89" customFormat="1" ht="12.75">
      <c r="A77" s="934"/>
      <c r="B77" s="36">
        <v>4322</v>
      </c>
      <c r="C77" s="27" t="s">
        <v>1207</v>
      </c>
      <c r="D77" s="176">
        <v>21768</v>
      </c>
      <c r="E77" s="176">
        <v>22120</v>
      </c>
      <c r="F77" s="634">
        <v>21986</v>
      </c>
      <c r="G77" s="380">
        <f t="shared" si="2"/>
        <v>99.39421338155515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</row>
    <row r="78" spans="1:239" s="89" customFormat="1" ht="15" customHeight="1">
      <c r="A78" s="570"/>
      <c r="B78" s="571"/>
      <c r="C78" s="200" t="s">
        <v>807</v>
      </c>
      <c r="D78" s="189">
        <f>SUM(D66:D77)</f>
        <v>334692</v>
      </c>
      <c r="E78" s="189">
        <f>SUM(E66:E77)</f>
        <v>339517</v>
      </c>
      <c r="F78" s="233">
        <f>SUM(F66:F77)</f>
        <v>339374</v>
      </c>
      <c r="G78" s="88">
        <f t="shared" si="2"/>
        <v>99.95788134320226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</row>
    <row r="79" spans="1:239" s="89" customFormat="1" ht="9" customHeight="1">
      <c r="A79" s="31"/>
      <c r="B79" s="31"/>
      <c r="C79" s="31"/>
      <c r="D79" s="39"/>
      <c r="E79" s="32"/>
      <c r="F79" s="32"/>
      <c r="G79" s="25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</row>
    <row r="80" spans="1:239" s="89" customFormat="1" ht="12.75">
      <c r="A80" s="92" t="s">
        <v>693</v>
      </c>
      <c r="B80" s="13"/>
      <c r="C80" s="14"/>
      <c r="D80" s="40"/>
      <c r="E80" s="15"/>
      <c r="F80" s="61"/>
      <c r="G80" s="24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</row>
    <row r="81" spans="1:239" s="89" customFormat="1" ht="9" customHeight="1">
      <c r="A81" s="92"/>
      <c r="B81" s="13"/>
      <c r="C81" s="14"/>
      <c r="D81" s="40"/>
      <c r="E81" s="15"/>
      <c r="F81" s="61"/>
      <c r="G81" s="24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</row>
    <row r="82" spans="1:239" s="89" customFormat="1" ht="25.5" customHeight="1">
      <c r="A82" s="5" t="s">
        <v>1144</v>
      </c>
      <c r="B82" s="5" t="s">
        <v>1145</v>
      </c>
      <c r="C82" s="4" t="s">
        <v>1148</v>
      </c>
      <c r="D82" s="773" t="s">
        <v>1242</v>
      </c>
      <c r="E82" s="774" t="s">
        <v>1243</v>
      </c>
      <c r="F82" s="5" t="s">
        <v>1139</v>
      </c>
      <c r="G82" s="37" t="s">
        <v>956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</row>
    <row r="83" spans="1:239" s="89" customFormat="1" ht="12.75">
      <c r="A83" s="938" t="s">
        <v>1053</v>
      </c>
      <c r="B83" s="101">
        <v>3111</v>
      </c>
      <c r="C83" s="102" t="s">
        <v>1239</v>
      </c>
      <c r="D83" s="130">
        <v>0</v>
      </c>
      <c r="E83" s="130">
        <v>412334</v>
      </c>
      <c r="F83" s="128">
        <v>412334</v>
      </c>
      <c r="G83" s="223">
        <f aca="true" t="shared" si="3" ref="G83:G95">F83/E83*100</f>
        <v>100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</row>
    <row r="84" spans="1:239" s="89" customFormat="1" ht="12.75">
      <c r="A84" s="934"/>
      <c r="B84" s="36">
        <v>3112</v>
      </c>
      <c r="C84" s="27" t="s">
        <v>1157</v>
      </c>
      <c r="D84" s="130">
        <v>0</v>
      </c>
      <c r="E84" s="130">
        <v>1881</v>
      </c>
      <c r="F84" s="23">
        <v>1881</v>
      </c>
      <c r="G84" s="223">
        <f t="shared" si="3"/>
        <v>100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</row>
    <row r="85" spans="1:239" s="89" customFormat="1" ht="12.75">
      <c r="A85" s="934"/>
      <c r="B85" s="36">
        <v>3113</v>
      </c>
      <c r="C85" s="27" t="s">
        <v>1241</v>
      </c>
      <c r="D85" s="130">
        <v>0</v>
      </c>
      <c r="E85" s="130">
        <v>1568351</v>
      </c>
      <c r="F85" s="23">
        <v>1568351</v>
      </c>
      <c r="G85" s="223">
        <f t="shared" si="3"/>
        <v>100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</row>
    <row r="86" spans="1:239" s="89" customFormat="1" ht="12.75">
      <c r="A86" s="934"/>
      <c r="B86" s="36">
        <v>3114</v>
      </c>
      <c r="C86" s="27" t="s">
        <v>1158</v>
      </c>
      <c r="D86" s="130">
        <v>0</v>
      </c>
      <c r="E86" s="130">
        <v>115100</v>
      </c>
      <c r="F86" s="23">
        <v>115100</v>
      </c>
      <c r="G86" s="223">
        <f t="shared" si="3"/>
        <v>100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</row>
    <row r="87" spans="1:239" s="89" customFormat="1" ht="12.75">
      <c r="A87" s="934"/>
      <c r="B87" s="36">
        <v>3117</v>
      </c>
      <c r="C87" s="27" t="s">
        <v>420</v>
      </c>
      <c r="D87" s="130">
        <v>0</v>
      </c>
      <c r="E87" s="130">
        <v>282314</v>
      </c>
      <c r="F87" s="23">
        <v>282314</v>
      </c>
      <c r="G87" s="223">
        <f t="shared" si="3"/>
        <v>100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</row>
    <row r="88" spans="1:239" s="89" customFormat="1" ht="12.75">
      <c r="A88" s="934"/>
      <c r="B88" s="36">
        <v>3121</v>
      </c>
      <c r="C88" s="27" t="s">
        <v>1159</v>
      </c>
      <c r="D88" s="130">
        <v>0</v>
      </c>
      <c r="E88" s="130">
        <v>260722</v>
      </c>
      <c r="F88" s="23">
        <v>260722</v>
      </c>
      <c r="G88" s="223">
        <f t="shared" si="3"/>
        <v>100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</row>
    <row r="89" spans="1:239" s="89" customFormat="1" ht="12.75">
      <c r="A89" s="934"/>
      <c r="B89" s="36">
        <v>3122</v>
      </c>
      <c r="C89" s="27" t="s">
        <v>1160</v>
      </c>
      <c r="D89" s="130">
        <v>0</v>
      </c>
      <c r="E89" s="130">
        <v>423498</v>
      </c>
      <c r="F89" s="23">
        <v>423498</v>
      </c>
      <c r="G89" s="223">
        <f t="shared" si="3"/>
        <v>100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</row>
    <row r="90" spans="1:239" s="89" customFormat="1" ht="12.75">
      <c r="A90" s="934"/>
      <c r="B90" s="36">
        <v>3123</v>
      </c>
      <c r="C90" s="27" t="s">
        <v>1203</v>
      </c>
      <c r="D90" s="130">
        <v>0</v>
      </c>
      <c r="E90" s="130">
        <v>472487</v>
      </c>
      <c r="F90" s="23">
        <v>472487</v>
      </c>
      <c r="G90" s="223">
        <f t="shared" si="3"/>
        <v>100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</row>
    <row r="91" spans="1:239" s="89" customFormat="1" ht="25.5" customHeight="1">
      <c r="A91" s="934"/>
      <c r="B91" s="109">
        <v>3124</v>
      </c>
      <c r="C91" s="258" t="s">
        <v>843</v>
      </c>
      <c r="D91" s="133">
        <v>0</v>
      </c>
      <c r="E91" s="133">
        <v>17414</v>
      </c>
      <c r="F91" s="133">
        <v>17414</v>
      </c>
      <c r="G91" s="223">
        <f t="shared" si="3"/>
        <v>100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</row>
    <row r="92" spans="1:239" s="89" customFormat="1" ht="12.75">
      <c r="A92" s="934"/>
      <c r="B92" s="36">
        <v>3141</v>
      </c>
      <c r="C92" s="27" t="s">
        <v>1248</v>
      </c>
      <c r="D92" s="130">
        <v>0</v>
      </c>
      <c r="E92" s="130">
        <v>13151</v>
      </c>
      <c r="F92" s="23">
        <v>13151</v>
      </c>
      <c r="G92" s="223">
        <f t="shared" si="3"/>
        <v>100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</row>
    <row r="93" spans="1:239" s="89" customFormat="1" ht="25.5">
      <c r="A93" s="934"/>
      <c r="B93" s="109">
        <v>3146</v>
      </c>
      <c r="C93" s="100" t="s">
        <v>1</v>
      </c>
      <c r="D93" s="133">
        <v>0</v>
      </c>
      <c r="E93" s="133">
        <v>18819</v>
      </c>
      <c r="F93" s="133">
        <v>18819</v>
      </c>
      <c r="G93" s="223">
        <f t="shared" si="3"/>
        <v>100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</row>
    <row r="94" spans="1:239" s="89" customFormat="1" ht="12.75">
      <c r="A94" s="934"/>
      <c r="B94" s="109">
        <v>3147</v>
      </c>
      <c r="C94" s="27" t="s">
        <v>846</v>
      </c>
      <c r="D94" s="130">
        <v>0</v>
      </c>
      <c r="E94" s="130">
        <v>9014</v>
      </c>
      <c r="F94" s="208">
        <v>9014</v>
      </c>
      <c r="G94" s="223">
        <f t="shared" si="3"/>
        <v>100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</row>
    <row r="95" spans="1:7" ht="12.75">
      <c r="A95" s="934"/>
      <c r="B95" s="36">
        <v>3231</v>
      </c>
      <c r="C95" s="27" t="s">
        <v>1205</v>
      </c>
      <c r="D95" s="130">
        <v>0</v>
      </c>
      <c r="E95" s="130">
        <v>153138</v>
      </c>
      <c r="F95" s="23">
        <v>153138</v>
      </c>
      <c r="G95" s="223">
        <f t="shared" si="3"/>
        <v>100</v>
      </c>
    </row>
    <row r="96" spans="1:7" ht="12.75">
      <c r="A96" s="934"/>
      <c r="B96" s="36">
        <v>3299</v>
      </c>
      <c r="C96" s="27" t="s">
        <v>847</v>
      </c>
      <c r="D96" s="130">
        <v>3686780</v>
      </c>
      <c r="E96" s="130">
        <v>0</v>
      </c>
      <c r="F96" s="23">
        <v>0</v>
      </c>
      <c r="G96" s="223" t="s">
        <v>777</v>
      </c>
    </row>
    <row r="97" spans="1:7" ht="12.75">
      <c r="A97" s="934"/>
      <c r="B97" s="36">
        <v>3421</v>
      </c>
      <c r="C97" s="27" t="s">
        <v>1206</v>
      </c>
      <c r="D97" s="130">
        <v>0</v>
      </c>
      <c r="E97" s="130">
        <v>32325</v>
      </c>
      <c r="F97" s="23">
        <v>32325</v>
      </c>
      <c r="G97" s="223">
        <f>F97/E97*100</f>
        <v>100</v>
      </c>
    </row>
    <row r="98" spans="1:7" ht="12.75">
      <c r="A98" s="934"/>
      <c r="B98" s="36">
        <v>4322</v>
      </c>
      <c r="C98" s="27" t="s">
        <v>1207</v>
      </c>
      <c r="D98" s="130">
        <v>0</v>
      </c>
      <c r="E98" s="130">
        <v>54151</v>
      </c>
      <c r="F98" s="23">
        <v>54151</v>
      </c>
      <c r="G98" s="223">
        <f>F98/E98*100</f>
        <v>100</v>
      </c>
    </row>
    <row r="99" spans="1:7" ht="15" customHeight="1">
      <c r="A99" s="573"/>
      <c r="B99" s="574"/>
      <c r="C99" s="584" t="s">
        <v>808</v>
      </c>
      <c r="D99" s="190">
        <f>SUM(D83:D98)</f>
        <v>3686780</v>
      </c>
      <c r="E99" s="107">
        <f>SUM(E83:E98)</f>
        <v>3834699</v>
      </c>
      <c r="F99" s="314">
        <f>SUM(F83:F98)</f>
        <v>3834699</v>
      </c>
      <c r="G99" s="88">
        <f>F99/E99*100</f>
        <v>100</v>
      </c>
    </row>
    <row r="100" spans="1:239" s="89" customFormat="1" ht="8.25" customHeight="1">
      <c r="A100" s="944"/>
      <c r="B100" s="944"/>
      <c r="C100" s="944"/>
      <c r="D100" s="944"/>
      <c r="E100" s="944"/>
      <c r="F100" s="944"/>
      <c r="G100" s="944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</row>
    <row r="101" spans="1:239" s="89" customFormat="1" ht="12.75">
      <c r="A101" s="945" t="s">
        <v>694</v>
      </c>
      <c r="B101" s="945"/>
      <c r="C101" s="945"/>
      <c r="D101" s="945"/>
      <c r="E101" s="945"/>
      <c r="F101" s="945"/>
      <c r="G101" s="945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</row>
    <row r="102" spans="1:239" s="89" customFormat="1" ht="9" customHeight="1">
      <c r="A102" s="333"/>
      <c r="B102" s="333"/>
      <c r="C102" s="333"/>
      <c r="D102" s="333"/>
      <c r="E102" s="333"/>
      <c r="F102" s="333"/>
      <c r="G102" s="333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</row>
    <row r="103" spans="1:239" s="89" customFormat="1" ht="25.5" customHeight="1">
      <c r="A103" s="5" t="s">
        <v>1144</v>
      </c>
      <c r="B103" s="5" t="s">
        <v>1145</v>
      </c>
      <c r="C103" s="4" t="s">
        <v>1148</v>
      </c>
      <c r="D103" s="773" t="s">
        <v>1242</v>
      </c>
      <c r="E103" s="774" t="s">
        <v>1243</v>
      </c>
      <c r="F103" s="5" t="s">
        <v>1139</v>
      </c>
      <c r="G103" s="37" t="s">
        <v>956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</row>
    <row r="104" spans="1:239" s="89" customFormat="1" ht="12.75">
      <c r="A104" s="938" t="s">
        <v>1053</v>
      </c>
      <c r="B104" s="103">
        <v>3111</v>
      </c>
      <c r="C104" s="27" t="s">
        <v>1239</v>
      </c>
      <c r="D104" s="23">
        <v>0</v>
      </c>
      <c r="E104" s="23">
        <v>2205</v>
      </c>
      <c r="F104" s="23">
        <v>2170</v>
      </c>
      <c r="G104" s="380">
        <f aca="true" t="shared" si="4" ref="G104:G116">F104/E104*100</f>
        <v>98.4126984126984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</row>
    <row r="105" spans="1:239" s="89" customFormat="1" ht="12.75">
      <c r="A105" s="934"/>
      <c r="B105" s="51">
        <v>3121</v>
      </c>
      <c r="C105" s="27" t="s">
        <v>1159</v>
      </c>
      <c r="D105" s="23">
        <v>0</v>
      </c>
      <c r="E105" s="23">
        <v>6401</v>
      </c>
      <c r="F105" s="23">
        <v>6389</v>
      </c>
      <c r="G105" s="380">
        <f t="shared" si="4"/>
        <v>99.81252929229808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</row>
    <row r="106" spans="1:239" s="89" customFormat="1" ht="12.75" customHeight="1">
      <c r="A106" s="934"/>
      <c r="B106" s="104">
        <v>3122</v>
      </c>
      <c r="C106" s="105" t="s">
        <v>1160</v>
      </c>
      <c r="D106" s="23">
        <v>0</v>
      </c>
      <c r="E106" s="23">
        <v>69555</v>
      </c>
      <c r="F106" s="633">
        <v>69435</v>
      </c>
      <c r="G106" s="380">
        <f t="shared" si="4"/>
        <v>99.82747466034074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</row>
    <row r="107" spans="1:239" s="89" customFormat="1" ht="12.75">
      <c r="A107" s="934"/>
      <c r="B107" s="36">
        <v>3123</v>
      </c>
      <c r="C107" s="27" t="s">
        <v>1203</v>
      </c>
      <c r="D107" s="23">
        <v>0</v>
      </c>
      <c r="E107" s="23">
        <v>31838</v>
      </c>
      <c r="F107" s="633">
        <v>31792</v>
      </c>
      <c r="G107" s="380">
        <f t="shared" si="4"/>
        <v>99.85551856272379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</row>
    <row r="108" spans="1:239" s="89" customFormat="1" ht="25.5">
      <c r="A108" s="934"/>
      <c r="B108" s="109">
        <v>3125</v>
      </c>
      <c r="C108" s="100" t="s">
        <v>845</v>
      </c>
      <c r="D108" s="133">
        <v>0</v>
      </c>
      <c r="E108" s="133">
        <v>2673</v>
      </c>
      <c r="F108" s="133">
        <v>2650</v>
      </c>
      <c r="G108" s="223">
        <f t="shared" si="4"/>
        <v>99.13954358398803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</row>
    <row r="109" spans="1:239" s="89" customFormat="1" ht="25.5">
      <c r="A109" s="934"/>
      <c r="B109" s="115">
        <v>3141</v>
      </c>
      <c r="C109" s="106" t="s">
        <v>1240</v>
      </c>
      <c r="D109" s="133">
        <v>0</v>
      </c>
      <c r="E109" s="133">
        <v>1839</v>
      </c>
      <c r="F109" s="133">
        <v>1816</v>
      </c>
      <c r="G109" s="223">
        <f t="shared" si="4"/>
        <v>98.74932028276237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</row>
    <row r="110" spans="1:7" ht="12.75">
      <c r="A110" s="934"/>
      <c r="B110" s="51">
        <v>3142</v>
      </c>
      <c r="C110" s="27" t="s">
        <v>848</v>
      </c>
      <c r="D110" s="23">
        <v>0</v>
      </c>
      <c r="E110" s="23">
        <v>3500</v>
      </c>
      <c r="F110" s="23">
        <v>3476</v>
      </c>
      <c r="G110" s="380">
        <f t="shared" si="4"/>
        <v>99.31428571428572</v>
      </c>
    </row>
    <row r="111" spans="1:7" ht="12.75">
      <c r="A111" s="934"/>
      <c r="B111" s="51">
        <v>3147</v>
      </c>
      <c r="C111" s="27" t="s">
        <v>934</v>
      </c>
      <c r="D111" s="23">
        <v>0</v>
      </c>
      <c r="E111" s="23">
        <v>3165</v>
      </c>
      <c r="F111" s="23">
        <v>3131</v>
      </c>
      <c r="G111" s="380">
        <f t="shared" si="4"/>
        <v>98.92575039494471</v>
      </c>
    </row>
    <row r="112" spans="1:7" ht="12.75">
      <c r="A112" s="934"/>
      <c r="B112" s="51">
        <v>3150</v>
      </c>
      <c r="C112" s="27" t="s">
        <v>1204</v>
      </c>
      <c r="D112" s="23">
        <v>0</v>
      </c>
      <c r="E112" s="23">
        <v>12620</v>
      </c>
      <c r="F112" s="23">
        <v>12573</v>
      </c>
      <c r="G112" s="380">
        <f t="shared" si="4"/>
        <v>99.62757527733756</v>
      </c>
    </row>
    <row r="113" spans="1:7" ht="12.75">
      <c r="A113" s="934"/>
      <c r="B113" s="51">
        <v>3231</v>
      </c>
      <c r="C113" s="27" t="s">
        <v>1205</v>
      </c>
      <c r="D113" s="23">
        <v>0</v>
      </c>
      <c r="E113" s="23">
        <v>6329</v>
      </c>
      <c r="F113" s="23">
        <v>6317</v>
      </c>
      <c r="G113" s="380">
        <f t="shared" si="4"/>
        <v>99.81039658713857</v>
      </c>
    </row>
    <row r="114" spans="1:7" ht="12.75">
      <c r="A114" s="934"/>
      <c r="B114" s="51">
        <v>3421</v>
      </c>
      <c r="C114" s="27" t="s">
        <v>1206</v>
      </c>
      <c r="D114" s="23">
        <v>0</v>
      </c>
      <c r="E114" s="23">
        <v>5908</v>
      </c>
      <c r="F114" s="23">
        <v>5897</v>
      </c>
      <c r="G114" s="380">
        <f t="shared" si="4"/>
        <v>99.81381178063643</v>
      </c>
    </row>
    <row r="115" spans="1:7" ht="12.75">
      <c r="A115" s="946"/>
      <c r="B115" s="51">
        <v>4322</v>
      </c>
      <c r="C115" s="27" t="s">
        <v>1207</v>
      </c>
      <c r="D115" s="23">
        <v>0</v>
      </c>
      <c r="E115" s="23">
        <v>8889</v>
      </c>
      <c r="F115" s="23">
        <v>8878</v>
      </c>
      <c r="G115" s="380">
        <f t="shared" si="4"/>
        <v>99.87625154685567</v>
      </c>
    </row>
    <row r="116" spans="1:7" ht="15" customHeight="1">
      <c r="A116" s="573"/>
      <c r="B116" s="574"/>
      <c r="C116" s="584" t="s">
        <v>809</v>
      </c>
      <c r="D116" s="107">
        <f>SUM(D104:D115)</f>
        <v>0</v>
      </c>
      <c r="E116" s="220">
        <f>SUM(E104:E115)</f>
        <v>154922</v>
      </c>
      <c r="F116" s="220">
        <f>SUM(F104:F115)</f>
        <v>154524</v>
      </c>
      <c r="G116" s="88">
        <f t="shared" si="4"/>
        <v>99.74309652599372</v>
      </c>
    </row>
    <row r="117" spans="1:239" s="89" customFormat="1" ht="7.5" customHeight="1">
      <c r="A117" s="24"/>
      <c r="B117"/>
      <c r="C117"/>
      <c r="D117" s="12"/>
      <c r="E117" s="12"/>
      <c r="F117" s="12"/>
      <c r="G117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</row>
    <row r="118" spans="1:239" s="89" customFormat="1" ht="12.75">
      <c r="A118" s="92" t="s">
        <v>911</v>
      </c>
      <c r="B118" s="13"/>
      <c r="C118" s="14"/>
      <c r="D118" s="12"/>
      <c r="E118" s="12"/>
      <c r="F118" s="12"/>
      <c r="G118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</row>
    <row r="119" spans="1:239" s="89" customFormat="1" ht="9" customHeight="1">
      <c r="A119" s="92"/>
      <c r="B119" s="13"/>
      <c r="C119" s="14"/>
      <c r="D119" s="12"/>
      <c r="E119" s="12"/>
      <c r="F119" s="12"/>
      <c r="G119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</row>
    <row r="120" spans="1:239" s="89" customFormat="1" ht="25.5" customHeight="1">
      <c r="A120" s="5" t="s">
        <v>1144</v>
      </c>
      <c r="B120" s="5" t="s">
        <v>874</v>
      </c>
      <c r="C120" s="4" t="s">
        <v>1148</v>
      </c>
      <c r="D120" s="773" t="s">
        <v>1242</v>
      </c>
      <c r="E120" s="774" t="s">
        <v>1243</v>
      </c>
      <c r="F120" s="5" t="s">
        <v>1139</v>
      </c>
      <c r="G120" s="37" t="s">
        <v>956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</row>
    <row r="121" spans="1:239" s="89" customFormat="1" ht="12.75">
      <c r="A121" s="363">
        <v>3000</v>
      </c>
      <c r="B121" s="51">
        <v>33015</v>
      </c>
      <c r="C121" s="324" t="s">
        <v>884</v>
      </c>
      <c r="D121" s="374">
        <v>0</v>
      </c>
      <c r="E121" s="375">
        <v>48060</v>
      </c>
      <c r="F121" s="374">
        <v>48060</v>
      </c>
      <c r="G121" s="223">
        <f aca="true" t="shared" si="5" ref="G121:G127">F121/E121*100</f>
        <v>100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</row>
    <row r="122" spans="1:239" s="89" customFormat="1" ht="25.5" customHeight="1">
      <c r="A122" s="363"/>
      <c r="B122" s="373" t="s">
        <v>1224</v>
      </c>
      <c r="C122" s="365" t="s">
        <v>929</v>
      </c>
      <c r="D122" s="374">
        <v>0</v>
      </c>
      <c r="E122" s="375">
        <v>3915</v>
      </c>
      <c r="F122" s="374">
        <v>3914</v>
      </c>
      <c r="G122" s="223">
        <f t="shared" si="5"/>
        <v>99.97445721583652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</row>
    <row r="123" spans="1:239" s="89" customFormat="1" ht="38.25" customHeight="1">
      <c r="A123" s="363"/>
      <c r="B123" s="373" t="s">
        <v>364</v>
      </c>
      <c r="C123" s="365" t="s">
        <v>179</v>
      </c>
      <c r="D123" s="374">
        <v>0</v>
      </c>
      <c r="E123" s="375">
        <v>441</v>
      </c>
      <c r="F123" s="374">
        <v>441</v>
      </c>
      <c r="G123" s="223">
        <f t="shared" si="5"/>
        <v>100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</row>
    <row r="124" spans="1:239" s="89" customFormat="1" ht="25.5" customHeight="1">
      <c r="A124" s="363"/>
      <c r="B124" s="373" t="s">
        <v>266</v>
      </c>
      <c r="C124" s="365" t="s">
        <v>695</v>
      </c>
      <c r="D124" s="374">
        <v>0</v>
      </c>
      <c r="E124" s="375">
        <v>150</v>
      </c>
      <c r="F124" s="374">
        <v>150</v>
      </c>
      <c r="G124" s="223">
        <f t="shared" si="5"/>
        <v>100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</row>
    <row r="125" spans="1:239" s="89" customFormat="1" ht="25.5" customHeight="1">
      <c r="A125" s="363"/>
      <c r="B125" s="373" t="s">
        <v>267</v>
      </c>
      <c r="C125" s="365" t="s">
        <v>268</v>
      </c>
      <c r="D125" s="374">
        <v>0</v>
      </c>
      <c r="E125" s="375">
        <v>500</v>
      </c>
      <c r="F125" s="374">
        <v>500</v>
      </c>
      <c r="G125" s="223">
        <f t="shared" si="5"/>
        <v>100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</row>
    <row r="126" spans="1:239" s="89" customFormat="1" ht="25.5" customHeight="1">
      <c r="A126" s="363"/>
      <c r="B126" s="373" t="s">
        <v>269</v>
      </c>
      <c r="C126" s="365" t="s">
        <v>270</v>
      </c>
      <c r="D126" s="374">
        <v>0</v>
      </c>
      <c r="E126" s="375">
        <v>882</v>
      </c>
      <c r="F126" s="374">
        <v>876</v>
      </c>
      <c r="G126" s="223">
        <f t="shared" si="5"/>
        <v>99.31972789115646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</row>
    <row r="127" spans="1:239" s="89" customFormat="1" ht="25.5" customHeight="1">
      <c r="A127" s="363"/>
      <c r="B127" s="373" t="s">
        <v>945</v>
      </c>
      <c r="C127" s="365" t="s">
        <v>885</v>
      </c>
      <c r="D127" s="374">
        <v>0</v>
      </c>
      <c r="E127" s="375">
        <v>73</v>
      </c>
      <c r="F127" s="374">
        <v>73</v>
      </c>
      <c r="G127" s="223">
        <f t="shared" si="5"/>
        <v>100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</row>
    <row r="128" spans="1:239" s="89" customFormat="1" ht="12.75" customHeight="1">
      <c r="A128" s="363"/>
      <c r="B128" s="373" t="s">
        <v>1225</v>
      </c>
      <c r="C128" s="365" t="s">
        <v>1045</v>
      </c>
      <c r="D128" s="374">
        <v>0</v>
      </c>
      <c r="E128" s="375">
        <v>89</v>
      </c>
      <c r="F128" s="374">
        <v>67</v>
      </c>
      <c r="G128" s="223">
        <f aca="true" t="shared" si="6" ref="G128:G137">F128/E128*100</f>
        <v>75.28089887640449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</row>
    <row r="129" spans="1:239" s="89" customFormat="1" ht="12.75" customHeight="1">
      <c r="A129" s="363"/>
      <c r="B129" s="373" t="s">
        <v>946</v>
      </c>
      <c r="C129" s="365" t="s">
        <v>886</v>
      </c>
      <c r="D129" s="374">
        <v>0</v>
      </c>
      <c r="E129" s="375">
        <v>115</v>
      </c>
      <c r="F129" s="374">
        <v>115</v>
      </c>
      <c r="G129" s="223">
        <f t="shared" si="6"/>
        <v>100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</row>
    <row r="130" spans="1:239" s="89" customFormat="1" ht="12.75">
      <c r="A130" s="363"/>
      <c r="B130" s="364">
        <v>33166</v>
      </c>
      <c r="C130" s="324" t="s">
        <v>943</v>
      </c>
      <c r="D130" s="374">
        <v>0</v>
      </c>
      <c r="E130" s="375">
        <v>1476</v>
      </c>
      <c r="F130" s="374">
        <v>1476</v>
      </c>
      <c r="G130" s="223">
        <f t="shared" si="6"/>
        <v>100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</row>
    <row r="131" spans="1:239" s="89" customFormat="1" ht="25.5">
      <c r="A131" s="303"/>
      <c r="B131" s="112">
        <v>33354</v>
      </c>
      <c r="C131" s="111" t="s">
        <v>942</v>
      </c>
      <c r="D131" s="133">
        <v>0</v>
      </c>
      <c r="E131" s="237">
        <v>3002</v>
      </c>
      <c r="F131" s="133">
        <v>3002</v>
      </c>
      <c r="G131" s="223">
        <f t="shared" si="6"/>
        <v>100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</row>
    <row r="132" spans="1:239" s="89" customFormat="1" ht="25.5">
      <c r="A132" s="303"/>
      <c r="B132" s="112" t="s">
        <v>1113</v>
      </c>
      <c r="C132" s="111" t="s">
        <v>1114</v>
      </c>
      <c r="D132" s="374">
        <v>0</v>
      </c>
      <c r="E132" s="375">
        <v>35</v>
      </c>
      <c r="F132" s="374">
        <v>35</v>
      </c>
      <c r="G132" s="223">
        <f t="shared" si="6"/>
        <v>100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</row>
    <row r="133" spans="1:239" s="89" customFormat="1" ht="25.5">
      <c r="A133" s="303"/>
      <c r="B133" s="112" t="s">
        <v>1072</v>
      </c>
      <c r="C133" s="111" t="s">
        <v>1115</v>
      </c>
      <c r="D133" s="374">
        <v>0</v>
      </c>
      <c r="E133" s="375">
        <v>1528</v>
      </c>
      <c r="F133" s="374">
        <v>1528</v>
      </c>
      <c r="G133" s="223">
        <f t="shared" si="6"/>
        <v>100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</row>
    <row r="134" spans="1:239" s="89" customFormat="1" ht="12.75">
      <c r="A134" s="303"/>
      <c r="B134" s="112" t="s">
        <v>1117</v>
      </c>
      <c r="C134" s="111" t="s">
        <v>1118</v>
      </c>
      <c r="D134" s="374">
        <v>0</v>
      </c>
      <c r="E134" s="375">
        <v>31</v>
      </c>
      <c r="F134" s="374">
        <v>31</v>
      </c>
      <c r="G134" s="223">
        <f t="shared" si="6"/>
        <v>100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</row>
    <row r="135" spans="1:239" s="89" customFormat="1" ht="25.5" customHeight="1">
      <c r="A135" s="303"/>
      <c r="B135" s="583" t="s">
        <v>964</v>
      </c>
      <c r="C135" s="714" t="s">
        <v>696</v>
      </c>
      <c r="D135" s="374">
        <v>0</v>
      </c>
      <c r="E135" s="375">
        <v>698</v>
      </c>
      <c r="F135" s="374">
        <v>698</v>
      </c>
      <c r="G135" s="223">
        <f t="shared" si="6"/>
        <v>100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</row>
    <row r="136" spans="1:239" s="89" customFormat="1" ht="25.5" customHeight="1">
      <c r="A136" s="303"/>
      <c r="B136" s="583" t="s">
        <v>801</v>
      </c>
      <c r="C136" s="111" t="s">
        <v>802</v>
      </c>
      <c r="D136" s="374">
        <v>0</v>
      </c>
      <c r="E136" s="375">
        <v>8170</v>
      </c>
      <c r="F136" s="374">
        <v>8170</v>
      </c>
      <c r="G136" s="223">
        <f t="shared" si="6"/>
        <v>100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</row>
    <row r="137" spans="1:239" s="89" customFormat="1" ht="25.5" customHeight="1">
      <c r="A137" s="715"/>
      <c r="B137" s="583" t="s">
        <v>667</v>
      </c>
      <c r="C137" s="111" t="s">
        <v>208</v>
      </c>
      <c r="D137" s="716">
        <v>0</v>
      </c>
      <c r="E137" s="717">
        <v>16</v>
      </c>
      <c r="F137" s="716">
        <v>16</v>
      </c>
      <c r="G137" s="223">
        <f t="shared" si="6"/>
        <v>100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</row>
    <row r="138" spans="1:239" s="89" customFormat="1" ht="15" customHeight="1">
      <c r="A138" s="570"/>
      <c r="B138" s="571"/>
      <c r="C138" s="200" t="s">
        <v>810</v>
      </c>
      <c r="D138" s="234">
        <f>SUM(D121:D131)</f>
        <v>0</v>
      </c>
      <c r="E138" s="234">
        <f>SUM(E121:E137)</f>
        <v>69181</v>
      </c>
      <c r="F138" s="234">
        <f>SUM(F121:F137)</f>
        <v>69152</v>
      </c>
      <c r="G138" s="88">
        <f>F138/E138*100</f>
        <v>99.95808097599051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</row>
    <row r="139" spans="1:239" s="89" customFormat="1" ht="12.75" customHeight="1">
      <c r="A139" s="291"/>
      <c r="B139" s="292"/>
      <c r="C139" s="292"/>
      <c r="D139" s="12"/>
      <c r="E139" s="12"/>
      <c r="F139" s="12"/>
      <c r="G139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</row>
    <row r="140" spans="1:239" s="89" customFormat="1" ht="12.75">
      <c r="A140" s="291" t="s">
        <v>877</v>
      </c>
      <c r="B140" s="292"/>
      <c r="C140" s="292"/>
      <c r="D140" s="12"/>
      <c r="E140" s="12"/>
      <c r="F140" s="12"/>
      <c r="G140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</row>
    <row r="141" spans="1:239" s="89" customFormat="1" ht="9" customHeight="1">
      <c r="A141" s="291"/>
      <c r="B141" s="292"/>
      <c r="C141" s="292"/>
      <c r="D141" s="12"/>
      <c r="E141" s="12"/>
      <c r="F141" s="12"/>
      <c r="G141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</row>
    <row r="142" spans="1:239" s="89" customFormat="1" ht="25.5" customHeight="1">
      <c r="A142" s="5" t="s">
        <v>1144</v>
      </c>
      <c r="B142" s="5" t="s">
        <v>1145</v>
      </c>
      <c r="C142" s="4" t="s">
        <v>1148</v>
      </c>
      <c r="D142" s="773" t="s">
        <v>1242</v>
      </c>
      <c r="E142" s="774" t="s">
        <v>1243</v>
      </c>
      <c r="F142" s="5" t="s">
        <v>1139</v>
      </c>
      <c r="G142" s="37" t="s">
        <v>956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</row>
    <row r="143" spans="1:239" s="90" customFormat="1" ht="12.75">
      <c r="A143" s="286">
        <v>3000</v>
      </c>
      <c r="B143" s="112" t="s">
        <v>1133</v>
      </c>
      <c r="C143" s="323" t="s">
        <v>830</v>
      </c>
      <c r="D143" s="133">
        <v>230</v>
      </c>
      <c r="E143" s="237">
        <v>160</v>
      </c>
      <c r="F143" s="133">
        <v>85</v>
      </c>
      <c r="G143" s="135">
        <f aca="true" t="shared" si="7" ref="G143:G154">F143/E143*100</f>
        <v>53.125</v>
      </c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  <c r="DK143" s="116"/>
      <c r="DL143" s="116"/>
      <c r="DM143" s="116"/>
      <c r="DN143" s="116"/>
      <c r="DO143" s="116"/>
      <c r="DP143" s="116"/>
      <c r="DQ143" s="116"/>
      <c r="DR143" s="116"/>
      <c r="DS143" s="116"/>
      <c r="DT143" s="116"/>
      <c r="DU143" s="116"/>
      <c r="DV143" s="116"/>
      <c r="DW143" s="116"/>
      <c r="DX143" s="116"/>
      <c r="DY143" s="116"/>
      <c r="DZ143" s="116"/>
      <c r="EA143" s="116"/>
      <c r="EB143" s="116"/>
      <c r="EC143" s="116"/>
      <c r="ED143" s="116"/>
      <c r="EE143" s="116"/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6"/>
      <c r="EU143" s="116"/>
      <c r="EV143" s="116"/>
      <c r="EW143" s="116"/>
      <c r="EX143" s="116"/>
      <c r="EY143" s="116"/>
      <c r="EZ143" s="116"/>
      <c r="FA143" s="116"/>
      <c r="FB143" s="116"/>
      <c r="FC143" s="116"/>
      <c r="FD143" s="116"/>
      <c r="FE143" s="116"/>
      <c r="FF143" s="116"/>
      <c r="FG143" s="116"/>
      <c r="FH143" s="116"/>
      <c r="FI143" s="116"/>
      <c r="FJ143" s="116"/>
      <c r="FK143" s="116"/>
      <c r="FL143" s="116"/>
      <c r="FM143" s="116"/>
      <c r="FN143" s="116"/>
      <c r="FO143" s="116"/>
      <c r="FP143" s="116"/>
      <c r="FQ143" s="116"/>
      <c r="FR143" s="116"/>
      <c r="FS143" s="116"/>
      <c r="FT143" s="116"/>
      <c r="FU143" s="116"/>
      <c r="FV143" s="116"/>
      <c r="FW143" s="116"/>
      <c r="FX143" s="116"/>
      <c r="FY143" s="116"/>
      <c r="FZ143" s="116"/>
      <c r="GA143" s="116"/>
      <c r="GB143" s="116"/>
      <c r="GC143" s="116"/>
      <c r="GD143" s="116"/>
      <c r="GE143" s="116"/>
      <c r="GF143" s="116"/>
      <c r="GG143" s="116"/>
      <c r="GH143" s="116"/>
      <c r="GI143" s="116"/>
      <c r="GJ143" s="116"/>
      <c r="GK143" s="116"/>
      <c r="GL143" s="116"/>
      <c r="GM143" s="116"/>
      <c r="GN143" s="116"/>
      <c r="GO143" s="116"/>
      <c r="GP143" s="116"/>
      <c r="GQ143" s="116"/>
      <c r="GR143" s="116"/>
      <c r="GS143" s="116"/>
      <c r="GT143" s="116"/>
      <c r="GU143" s="116"/>
      <c r="GV143" s="116"/>
      <c r="GW143" s="116"/>
      <c r="GX143" s="116"/>
      <c r="GY143" s="116"/>
      <c r="GZ143" s="116"/>
      <c r="HA143" s="116"/>
      <c r="HB143" s="116"/>
      <c r="HC143" s="116"/>
      <c r="HD143" s="116"/>
      <c r="HE143" s="116"/>
      <c r="HF143" s="116"/>
      <c r="HG143" s="116"/>
      <c r="HH143" s="116"/>
      <c r="HI143" s="116"/>
      <c r="HJ143" s="116"/>
      <c r="HK143" s="116"/>
      <c r="HL143" s="116"/>
      <c r="HM143" s="116"/>
      <c r="HN143" s="116"/>
      <c r="HO143" s="116"/>
      <c r="HP143" s="116"/>
      <c r="HQ143" s="116"/>
      <c r="HR143" s="116"/>
      <c r="HS143" s="116"/>
      <c r="HT143" s="116"/>
      <c r="HU143" s="116"/>
      <c r="HV143" s="116"/>
      <c r="HW143" s="116"/>
      <c r="HX143" s="116"/>
      <c r="HY143" s="116"/>
      <c r="HZ143" s="116"/>
      <c r="IA143" s="116"/>
      <c r="IB143" s="116"/>
      <c r="IC143" s="116"/>
      <c r="ID143" s="116"/>
      <c r="IE143" s="116"/>
    </row>
    <row r="144" spans="1:239" s="90" customFormat="1" ht="25.5" customHeight="1">
      <c r="A144" s="245"/>
      <c r="B144" s="112" t="s">
        <v>1133</v>
      </c>
      <c r="C144" s="323" t="s">
        <v>1043</v>
      </c>
      <c r="D144" s="133">
        <v>380</v>
      </c>
      <c r="E144" s="219">
        <v>449</v>
      </c>
      <c r="F144" s="132">
        <v>276</v>
      </c>
      <c r="G144" s="135">
        <f t="shared" si="7"/>
        <v>61.46993318485523</v>
      </c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  <c r="DK144" s="116"/>
      <c r="DL144" s="116"/>
      <c r="DM144" s="116"/>
      <c r="DN144" s="116"/>
      <c r="DO144" s="116"/>
      <c r="DP144" s="116"/>
      <c r="DQ144" s="116"/>
      <c r="DR144" s="116"/>
      <c r="DS144" s="116"/>
      <c r="DT144" s="116"/>
      <c r="DU144" s="116"/>
      <c r="DV144" s="116"/>
      <c r="DW144" s="116"/>
      <c r="DX144" s="116"/>
      <c r="DY144" s="116"/>
      <c r="DZ144" s="116"/>
      <c r="EA144" s="116"/>
      <c r="EB144" s="116"/>
      <c r="EC144" s="116"/>
      <c r="ED144" s="116"/>
      <c r="EE144" s="116"/>
      <c r="EF144" s="116"/>
      <c r="EG144" s="116"/>
      <c r="EH144" s="116"/>
      <c r="EI144" s="116"/>
      <c r="EJ144" s="116"/>
      <c r="EK144" s="116"/>
      <c r="EL144" s="116"/>
      <c r="EM144" s="116"/>
      <c r="EN144" s="116"/>
      <c r="EO144" s="116"/>
      <c r="EP144" s="116"/>
      <c r="EQ144" s="116"/>
      <c r="ER144" s="116"/>
      <c r="ES144" s="116"/>
      <c r="ET144" s="116"/>
      <c r="EU144" s="116"/>
      <c r="EV144" s="116"/>
      <c r="EW144" s="116"/>
      <c r="EX144" s="116"/>
      <c r="EY144" s="116"/>
      <c r="EZ144" s="116"/>
      <c r="FA144" s="116"/>
      <c r="FB144" s="116"/>
      <c r="FC144" s="116"/>
      <c r="FD144" s="116"/>
      <c r="FE144" s="116"/>
      <c r="FF144" s="116"/>
      <c r="FG144" s="116"/>
      <c r="FH144" s="116"/>
      <c r="FI144" s="116"/>
      <c r="FJ144" s="116"/>
      <c r="FK144" s="116"/>
      <c r="FL144" s="116"/>
      <c r="FM144" s="116"/>
      <c r="FN144" s="116"/>
      <c r="FO144" s="116"/>
      <c r="FP144" s="116"/>
      <c r="FQ144" s="116"/>
      <c r="FR144" s="116"/>
      <c r="FS144" s="116"/>
      <c r="FT144" s="116"/>
      <c r="FU144" s="116"/>
      <c r="FV144" s="116"/>
      <c r="FW144" s="116"/>
      <c r="FX144" s="116"/>
      <c r="FY144" s="116"/>
      <c r="FZ144" s="116"/>
      <c r="GA144" s="116"/>
      <c r="GB144" s="116"/>
      <c r="GC144" s="116"/>
      <c r="GD144" s="116"/>
      <c r="GE144" s="116"/>
      <c r="GF144" s="116"/>
      <c r="GG144" s="116"/>
      <c r="GH144" s="116"/>
      <c r="GI144" s="116"/>
      <c r="GJ144" s="116"/>
      <c r="GK144" s="116"/>
      <c r="GL144" s="116"/>
      <c r="GM144" s="116"/>
      <c r="GN144" s="116"/>
      <c r="GO144" s="116"/>
      <c r="GP144" s="116"/>
      <c r="GQ144" s="116"/>
      <c r="GR144" s="116"/>
      <c r="GS144" s="116"/>
      <c r="GT144" s="116"/>
      <c r="GU144" s="116"/>
      <c r="GV144" s="116"/>
      <c r="GW144" s="116"/>
      <c r="GX144" s="116"/>
      <c r="GY144" s="116"/>
      <c r="GZ144" s="116"/>
      <c r="HA144" s="116"/>
      <c r="HB144" s="116"/>
      <c r="HC144" s="116"/>
      <c r="HD144" s="116"/>
      <c r="HE144" s="116"/>
      <c r="HF144" s="116"/>
      <c r="HG144" s="116"/>
      <c r="HH144" s="116"/>
      <c r="HI144" s="116"/>
      <c r="HJ144" s="116"/>
      <c r="HK144" s="116"/>
      <c r="HL144" s="116"/>
      <c r="HM144" s="116"/>
      <c r="HN144" s="116"/>
      <c r="HO144" s="116"/>
      <c r="HP144" s="116"/>
      <c r="HQ144" s="116"/>
      <c r="HR144" s="116"/>
      <c r="HS144" s="116"/>
      <c r="HT144" s="116"/>
      <c r="HU144" s="116"/>
      <c r="HV144" s="116"/>
      <c r="HW144" s="116"/>
      <c r="HX144" s="116"/>
      <c r="HY144" s="116"/>
      <c r="HZ144" s="116"/>
      <c r="IA144" s="116"/>
      <c r="IB144" s="116"/>
      <c r="IC144" s="116"/>
      <c r="ID144" s="116"/>
      <c r="IE144" s="116"/>
    </row>
    <row r="145" spans="1:239" s="89" customFormat="1" ht="13.5" customHeight="1">
      <c r="A145" s="286"/>
      <c r="B145" s="112" t="s">
        <v>1133</v>
      </c>
      <c r="C145" s="323" t="s">
        <v>1044</v>
      </c>
      <c r="D145" s="133">
        <v>15</v>
      </c>
      <c r="E145" s="237">
        <v>15</v>
      </c>
      <c r="F145" s="133">
        <v>5</v>
      </c>
      <c r="G145" s="135">
        <f t="shared" si="7"/>
        <v>33.33333333333333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</row>
    <row r="146" spans="1:239" s="89" customFormat="1" ht="12.75">
      <c r="A146" s="245"/>
      <c r="B146" s="259" t="s">
        <v>1133</v>
      </c>
      <c r="C146" s="27" t="s">
        <v>910</v>
      </c>
      <c r="D146" s="131">
        <v>455</v>
      </c>
      <c r="E146" s="226">
        <v>455</v>
      </c>
      <c r="F146" s="23">
        <v>401</v>
      </c>
      <c r="G146" s="135">
        <f t="shared" si="7"/>
        <v>88.13186813186813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</row>
    <row r="147" spans="1:239" s="89" customFormat="1" ht="12.75">
      <c r="A147" s="245"/>
      <c r="B147" s="261">
        <v>3299</v>
      </c>
      <c r="C147" s="113" t="s">
        <v>875</v>
      </c>
      <c r="D147" s="133">
        <v>600</v>
      </c>
      <c r="E147" s="237">
        <v>689</v>
      </c>
      <c r="F147" s="132">
        <v>628</v>
      </c>
      <c r="G147" s="135">
        <f t="shared" si="7"/>
        <v>91.14658925979681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</row>
    <row r="148" spans="1:239" s="89" customFormat="1" ht="12.75">
      <c r="A148" s="245"/>
      <c r="B148" s="112" t="s">
        <v>1133</v>
      </c>
      <c r="C148" s="378" t="s">
        <v>1125</v>
      </c>
      <c r="D148" s="374">
        <v>1500</v>
      </c>
      <c r="E148" s="375">
        <v>362</v>
      </c>
      <c r="F148" s="374">
        <v>0</v>
      </c>
      <c r="G148" s="135">
        <f t="shared" si="7"/>
        <v>0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</row>
    <row r="149" spans="1:239" s="89" customFormat="1" ht="12.75">
      <c r="A149" s="245"/>
      <c r="B149" s="112" t="s">
        <v>1133</v>
      </c>
      <c r="C149" s="378" t="s">
        <v>1126</v>
      </c>
      <c r="D149" s="374">
        <v>150</v>
      </c>
      <c r="E149" s="375">
        <v>400</v>
      </c>
      <c r="F149" s="374">
        <v>190</v>
      </c>
      <c r="G149" s="135">
        <f>F149/E149*100</f>
        <v>47.5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</row>
    <row r="150" spans="1:239" s="89" customFormat="1" ht="12.75" customHeight="1">
      <c r="A150" s="245"/>
      <c r="B150" s="260" t="s">
        <v>1132</v>
      </c>
      <c r="C150" s="113" t="s">
        <v>1120</v>
      </c>
      <c r="D150" s="133">
        <v>700</v>
      </c>
      <c r="E150" s="237">
        <v>700</v>
      </c>
      <c r="F150" s="133">
        <v>689</v>
      </c>
      <c r="G150" s="135">
        <f t="shared" si="7"/>
        <v>98.42857142857143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</row>
    <row r="151" spans="1:239" s="89" customFormat="1" ht="25.5">
      <c r="A151" s="245"/>
      <c r="B151" s="112" t="s">
        <v>1132</v>
      </c>
      <c r="C151" s="113" t="s">
        <v>1121</v>
      </c>
      <c r="D151" s="133">
        <v>500</v>
      </c>
      <c r="E151" s="237">
        <v>735</v>
      </c>
      <c r="F151" s="133">
        <v>681</v>
      </c>
      <c r="G151" s="135">
        <f t="shared" si="7"/>
        <v>92.65306122448979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</row>
    <row r="152" spans="1:239" s="89" customFormat="1" ht="25.5">
      <c r="A152" s="245"/>
      <c r="B152" s="112" t="s">
        <v>1132</v>
      </c>
      <c r="C152" s="113" t="s">
        <v>707</v>
      </c>
      <c r="D152" s="133">
        <v>400</v>
      </c>
      <c r="E152" s="237">
        <v>458</v>
      </c>
      <c r="F152" s="133">
        <v>458</v>
      </c>
      <c r="G152" s="135">
        <f t="shared" si="7"/>
        <v>100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</row>
    <row r="153" spans="1:239" s="89" customFormat="1" ht="12.75" customHeight="1">
      <c r="A153" s="245"/>
      <c r="B153" s="112" t="s">
        <v>1132</v>
      </c>
      <c r="C153" s="113" t="s">
        <v>1122</v>
      </c>
      <c r="D153" s="133">
        <v>3680</v>
      </c>
      <c r="E153" s="237">
        <v>3437</v>
      </c>
      <c r="F153" s="133">
        <v>3433</v>
      </c>
      <c r="G153" s="135">
        <f>F153/E153*100</f>
        <v>99.88361943555427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</row>
    <row r="154" spans="1:239" s="89" customFormat="1" ht="12.75" customHeight="1">
      <c r="A154" s="377"/>
      <c r="B154" s="112" t="s">
        <v>1132</v>
      </c>
      <c r="C154" s="378" t="s">
        <v>1123</v>
      </c>
      <c r="D154" s="374">
        <v>4000</v>
      </c>
      <c r="E154" s="375">
        <v>4000</v>
      </c>
      <c r="F154" s="374">
        <v>4000</v>
      </c>
      <c r="G154" s="135">
        <f t="shared" si="7"/>
        <v>100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</row>
    <row r="155" spans="1:239" s="89" customFormat="1" ht="12.75" customHeight="1">
      <c r="A155" s="377"/>
      <c r="B155" s="259" t="s">
        <v>1134</v>
      </c>
      <c r="C155" s="27" t="s">
        <v>876</v>
      </c>
      <c r="D155" s="131">
        <v>230</v>
      </c>
      <c r="E155" s="226">
        <v>230</v>
      </c>
      <c r="F155" s="23">
        <v>230</v>
      </c>
      <c r="G155" s="135">
        <f aca="true" t="shared" si="8" ref="G155:G164">F155/E155*100</f>
        <v>100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</row>
    <row r="156" spans="1:239" s="89" customFormat="1" ht="12.75" customHeight="1">
      <c r="A156" s="377"/>
      <c r="B156" s="260" t="s">
        <v>1134</v>
      </c>
      <c r="C156" s="113" t="s">
        <v>899</v>
      </c>
      <c r="D156" s="133">
        <v>1400</v>
      </c>
      <c r="E156" s="237">
        <v>1491</v>
      </c>
      <c r="F156" s="133">
        <v>1458</v>
      </c>
      <c r="G156" s="135">
        <f t="shared" si="8"/>
        <v>97.78672032193158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</row>
    <row r="157" spans="1:239" s="89" customFormat="1" ht="12.75" customHeight="1">
      <c r="A157" s="377"/>
      <c r="B157" s="112" t="s">
        <v>1133</v>
      </c>
      <c r="C157" s="378" t="s">
        <v>1000</v>
      </c>
      <c r="D157" s="374">
        <v>81</v>
      </c>
      <c r="E157" s="375">
        <v>0</v>
      </c>
      <c r="F157" s="374">
        <v>0</v>
      </c>
      <c r="G157" s="135">
        <v>0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</row>
    <row r="158" spans="1:239" s="89" customFormat="1" ht="25.5" customHeight="1">
      <c r="A158" s="377"/>
      <c r="B158" s="112" t="s">
        <v>1140</v>
      </c>
      <c r="C158" s="378" t="s">
        <v>421</v>
      </c>
      <c r="D158" s="374">
        <v>0</v>
      </c>
      <c r="E158" s="375">
        <v>300</v>
      </c>
      <c r="F158" s="374">
        <v>300</v>
      </c>
      <c r="G158" s="135">
        <f>F158/E158*100</f>
        <v>100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</row>
    <row r="159" spans="1:239" s="89" customFormat="1" ht="25.5" customHeight="1">
      <c r="A159" s="377"/>
      <c r="B159" s="112" t="s">
        <v>365</v>
      </c>
      <c r="C159" s="378" t="s">
        <v>697</v>
      </c>
      <c r="D159" s="374">
        <v>0</v>
      </c>
      <c r="E159" s="375">
        <v>2500</v>
      </c>
      <c r="F159" s="374">
        <v>2500</v>
      </c>
      <c r="G159" s="135">
        <f>F159/E159*100</f>
        <v>100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</row>
    <row r="160" spans="1:239" s="89" customFormat="1" ht="25.5" customHeight="1">
      <c r="A160" s="377"/>
      <c r="B160" s="112" t="s">
        <v>1087</v>
      </c>
      <c r="C160" s="378" t="s">
        <v>803</v>
      </c>
      <c r="D160" s="374">
        <v>0</v>
      </c>
      <c r="E160" s="375">
        <v>480</v>
      </c>
      <c r="F160" s="374">
        <v>480</v>
      </c>
      <c r="G160" s="135">
        <f t="shared" si="8"/>
        <v>100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</row>
    <row r="161" spans="1:239" s="89" customFormat="1" ht="25.5" customHeight="1">
      <c r="A161" s="377"/>
      <c r="B161" s="112" t="s">
        <v>1133</v>
      </c>
      <c r="C161" s="378" t="s">
        <v>804</v>
      </c>
      <c r="D161" s="374">
        <v>0</v>
      </c>
      <c r="E161" s="375">
        <v>495</v>
      </c>
      <c r="F161" s="374">
        <v>495</v>
      </c>
      <c r="G161" s="135">
        <f t="shared" si="8"/>
        <v>100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</row>
    <row r="162" spans="1:239" s="89" customFormat="1" ht="25.5" customHeight="1">
      <c r="A162" s="377"/>
      <c r="B162" s="112" t="s">
        <v>1132</v>
      </c>
      <c r="C162" s="378" t="s">
        <v>805</v>
      </c>
      <c r="D162" s="374">
        <v>0</v>
      </c>
      <c r="E162" s="375">
        <v>5000</v>
      </c>
      <c r="F162" s="374">
        <v>5000</v>
      </c>
      <c r="G162" s="135">
        <f t="shared" si="8"/>
        <v>100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</row>
    <row r="163" spans="1:239" s="89" customFormat="1" ht="25.5" customHeight="1">
      <c r="A163" s="377"/>
      <c r="B163" s="112" t="s">
        <v>1132</v>
      </c>
      <c r="C163" s="378" t="s">
        <v>422</v>
      </c>
      <c r="D163" s="374">
        <v>0</v>
      </c>
      <c r="E163" s="375">
        <v>50</v>
      </c>
      <c r="F163" s="374">
        <v>50</v>
      </c>
      <c r="G163" s="135">
        <f t="shared" si="8"/>
        <v>100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</row>
    <row r="164" spans="1:239" s="89" customFormat="1" ht="15" customHeight="1">
      <c r="A164" s="570"/>
      <c r="B164" s="571"/>
      <c r="C164" s="200" t="s">
        <v>811</v>
      </c>
      <c r="D164" s="234">
        <f>SUM(D143:D163)</f>
        <v>14321</v>
      </c>
      <c r="E164" s="234">
        <f>SUM(E143:E163)</f>
        <v>22406</v>
      </c>
      <c r="F164" s="234">
        <f>SUM(F143:F163)</f>
        <v>21359</v>
      </c>
      <c r="G164" s="88">
        <f t="shared" si="8"/>
        <v>95.3271445148621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</row>
    <row r="165" spans="1:7" ht="12.75" customHeight="1">
      <c r="A165" s="59"/>
      <c r="B165" s="33"/>
      <c r="C165" s="33"/>
      <c r="D165" s="41"/>
      <c r="E165" s="210"/>
      <c r="F165" s="40"/>
      <c r="G165" s="30"/>
    </row>
    <row r="166" spans="1:239" s="89" customFormat="1" ht="14.25" customHeight="1">
      <c r="A166" s="35" t="s">
        <v>806</v>
      </c>
      <c r="B166" s="339"/>
      <c r="C166" s="8"/>
      <c r="D166" s="12"/>
      <c r="E166" s="12"/>
      <c r="F166" s="12"/>
      <c r="G166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</row>
    <row r="167" spans="1:239" s="89" customFormat="1" ht="9" customHeight="1">
      <c r="A167" s="289"/>
      <c r="B167" s="290"/>
      <c r="C167" s="14"/>
      <c r="D167" s="12"/>
      <c r="E167" s="12"/>
      <c r="F167" s="12"/>
      <c r="G167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</row>
    <row r="168" spans="1:239" s="89" customFormat="1" ht="25.5" customHeight="1">
      <c r="A168" s="5" t="s">
        <v>1144</v>
      </c>
      <c r="B168" s="5" t="s">
        <v>874</v>
      </c>
      <c r="C168" s="4" t="s">
        <v>1148</v>
      </c>
      <c r="D168" s="773" t="s">
        <v>1242</v>
      </c>
      <c r="E168" s="774" t="s">
        <v>1243</v>
      </c>
      <c r="F168" s="5" t="s">
        <v>1139</v>
      </c>
      <c r="G168" s="37" t="s">
        <v>956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</row>
    <row r="169" spans="1:239" s="89" customFormat="1" ht="12.75" customHeight="1">
      <c r="A169" s="252">
        <v>3000</v>
      </c>
      <c r="B169" s="305" t="s">
        <v>862</v>
      </c>
      <c r="C169" s="27" t="s">
        <v>1046</v>
      </c>
      <c r="D169" s="23">
        <v>17012</v>
      </c>
      <c r="E169" s="23">
        <v>17230</v>
      </c>
      <c r="F169" s="23">
        <v>16960</v>
      </c>
      <c r="G169" s="223">
        <f>F169/E169*100</f>
        <v>98.43296575739988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</row>
    <row r="170" spans="1:239" s="89" customFormat="1" ht="15" customHeight="1">
      <c r="A170" s="570"/>
      <c r="B170" s="571"/>
      <c r="C170" s="200" t="s">
        <v>812</v>
      </c>
      <c r="D170" s="87">
        <f>SUM(D169:D169)</f>
        <v>17012</v>
      </c>
      <c r="E170" s="87">
        <f>SUM(E169:E169)</f>
        <v>17230</v>
      </c>
      <c r="F170" s="234">
        <f>SUM(F169:F169)</f>
        <v>16960</v>
      </c>
      <c r="G170" s="278">
        <f>F170/E170*100</f>
        <v>98.43296575739988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</row>
    <row r="171" spans="1:239" s="89" customFormat="1" ht="9" customHeight="1">
      <c r="A171" s="287"/>
      <c r="B171" s="287"/>
      <c r="C171" s="287"/>
      <c r="D171" s="288"/>
      <c r="E171" s="288"/>
      <c r="F171" s="288"/>
      <c r="G171" s="25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</row>
    <row r="172" spans="1:7" ht="14.25" customHeight="1">
      <c r="A172" s="892" t="s">
        <v>1209</v>
      </c>
      <c r="B172" s="892"/>
      <c r="C172" s="892"/>
      <c r="D172" s="42"/>
      <c r="E172" s="15"/>
      <c r="F172" s="61"/>
      <c r="G172" s="24"/>
    </row>
    <row r="173" spans="1:7" ht="9" customHeight="1">
      <c r="A173" s="17"/>
      <c r="B173" s="17"/>
      <c r="C173" s="17"/>
      <c r="D173" s="42"/>
      <c r="E173" s="15"/>
      <c r="F173" s="61"/>
      <c r="G173" s="24"/>
    </row>
    <row r="174" spans="1:7" ht="25.5" customHeight="1">
      <c r="A174" s="5" t="s">
        <v>1144</v>
      </c>
      <c r="B174" s="5" t="s">
        <v>1145</v>
      </c>
      <c r="C174" s="4" t="s">
        <v>1148</v>
      </c>
      <c r="D174" s="773" t="s">
        <v>1242</v>
      </c>
      <c r="E174" s="774" t="s">
        <v>1243</v>
      </c>
      <c r="F174" s="5" t="s">
        <v>1139</v>
      </c>
      <c r="G174" s="37" t="s">
        <v>956</v>
      </c>
    </row>
    <row r="175" spans="1:7" ht="25.5" customHeight="1">
      <c r="A175" s="112" t="s">
        <v>1053</v>
      </c>
      <c r="B175" s="269" t="s">
        <v>862</v>
      </c>
      <c r="C175" s="100" t="s">
        <v>708</v>
      </c>
      <c r="D175" s="133">
        <v>6700</v>
      </c>
      <c r="E175" s="132">
        <v>7732</v>
      </c>
      <c r="F175" s="132">
        <v>7232</v>
      </c>
      <c r="G175" s="223">
        <f>F175/E175*100</f>
        <v>93.53336782203829</v>
      </c>
    </row>
    <row r="176" spans="1:239" s="24" customFormat="1" ht="15" customHeight="1">
      <c r="A176" s="151"/>
      <c r="B176" s="167"/>
      <c r="C176" s="166" t="s">
        <v>779</v>
      </c>
      <c r="D176" s="152">
        <f>SUM(D175:D175)</f>
        <v>6700</v>
      </c>
      <c r="E176" s="152">
        <f>SUM(E175:E175)</f>
        <v>7732</v>
      </c>
      <c r="F176" s="152">
        <f>SUM(F175:F175)</f>
        <v>7232</v>
      </c>
      <c r="G176" s="88">
        <f>F176/E176*100</f>
        <v>93.53336782203829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</row>
    <row r="177" spans="1:239" s="24" customFormat="1" ht="12.75">
      <c r="A177" s="13"/>
      <c r="B177" s="53"/>
      <c r="C177" s="155"/>
      <c r="D177" s="156"/>
      <c r="E177" s="156"/>
      <c r="F177" s="156"/>
      <c r="G177" s="25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</row>
    <row r="178" spans="1:239" s="24" customFormat="1" ht="14.25" customHeight="1">
      <c r="A178" s="947" t="s">
        <v>1051</v>
      </c>
      <c r="B178" s="948"/>
      <c r="C178" s="948"/>
      <c r="D178" s="156"/>
      <c r="E178" s="157"/>
      <c r="F178" s="158"/>
      <c r="G178" s="25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</row>
    <row r="179" spans="1:239" s="24" customFormat="1" ht="9" customHeight="1">
      <c r="A179" s="589"/>
      <c r="B179" s="590"/>
      <c r="C179" s="590"/>
      <c r="D179" s="156"/>
      <c r="E179" s="157"/>
      <c r="F179" s="158"/>
      <c r="G179" s="25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</row>
    <row r="180" spans="1:239" s="89" customFormat="1" ht="25.5" customHeight="1">
      <c r="A180" s="5" t="s">
        <v>1144</v>
      </c>
      <c r="B180" s="5" t="s">
        <v>1145</v>
      </c>
      <c r="C180" s="4" t="s">
        <v>1148</v>
      </c>
      <c r="D180" s="773" t="s">
        <v>1242</v>
      </c>
      <c r="E180" s="774" t="s">
        <v>1243</v>
      </c>
      <c r="F180" s="5" t="s">
        <v>1139</v>
      </c>
      <c r="G180" s="37" t="s">
        <v>956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</row>
    <row r="181" spans="1:239" s="89" customFormat="1" ht="25.5" customHeight="1">
      <c r="A181" s="112" t="s">
        <v>1053</v>
      </c>
      <c r="B181" s="306" t="s">
        <v>829</v>
      </c>
      <c r="C181" s="258" t="s">
        <v>900</v>
      </c>
      <c r="D181" s="133">
        <v>500</v>
      </c>
      <c r="E181" s="133">
        <v>500</v>
      </c>
      <c r="F181" s="132">
        <v>491</v>
      </c>
      <c r="G181" s="223">
        <f>F181/E181*100</f>
        <v>98.2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</row>
    <row r="182" spans="1:239" s="89" customFormat="1" ht="25.5" customHeight="1">
      <c r="A182" s="112" t="s">
        <v>1053</v>
      </c>
      <c r="B182" s="306" t="s">
        <v>1079</v>
      </c>
      <c r="C182" s="258" t="s">
        <v>878</v>
      </c>
      <c r="D182" s="133">
        <v>500</v>
      </c>
      <c r="E182" s="133">
        <v>500</v>
      </c>
      <c r="F182" s="132">
        <v>498</v>
      </c>
      <c r="G182" s="223">
        <f>F182/E182*100</f>
        <v>99.6</v>
      </c>
      <c r="H182" s="288"/>
      <c r="I182" s="325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</row>
    <row r="183" spans="1:239" s="89" customFormat="1" ht="25.5">
      <c r="A183" s="112" t="s">
        <v>1053</v>
      </c>
      <c r="B183" s="306" t="s">
        <v>1133</v>
      </c>
      <c r="C183" s="258" t="s">
        <v>897</v>
      </c>
      <c r="D183" s="133">
        <v>500</v>
      </c>
      <c r="E183" s="133">
        <v>500</v>
      </c>
      <c r="F183" s="132">
        <v>0</v>
      </c>
      <c r="G183" s="223">
        <f>F183/E183*100</f>
        <v>0</v>
      </c>
      <c r="H183" s="268"/>
      <c r="I183" s="325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</row>
    <row r="184" spans="1:239" s="89" customFormat="1" ht="12.75" customHeight="1">
      <c r="A184" s="112" t="s">
        <v>1053</v>
      </c>
      <c r="B184" s="306" t="s">
        <v>1146</v>
      </c>
      <c r="C184" s="258" t="s">
        <v>1147</v>
      </c>
      <c r="D184" s="133">
        <v>8000</v>
      </c>
      <c r="E184" s="133">
        <v>5000</v>
      </c>
      <c r="F184" s="132">
        <v>0</v>
      </c>
      <c r="G184" s="223">
        <f>F184/E184*100</f>
        <v>0</v>
      </c>
      <c r="H184" s="268"/>
      <c r="I184" s="325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</row>
    <row r="185" spans="1:239" s="89" customFormat="1" ht="15" customHeight="1">
      <c r="A185" s="570"/>
      <c r="B185" s="571"/>
      <c r="C185" s="200" t="s">
        <v>748</v>
      </c>
      <c r="D185" s="87">
        <f>SUM(D181:D184)</f>
        <v>9500</v>
      </c>
      <c r="E185" s="87">
        <f>SUM(E181:E184)</f>
        <v>6500</v>
      </c>
      <c r="F185" s="87">
        <f>SUM(F181:F184)</f>
        <v>989</v>
      </c>
      <c r="G185" s="278">
        <f>F185/E185*100</f>
        <v>15.215384615384616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</row>
    <row r="186" spans="1:239" s="89" customFormat="1" ht="12.75" customHeight="1">
      <c r="A186" s="287"/>
      <c r="B186" s="287"/>
      <c r="C186" s="287"/>
      <c r="D186" s="288"/>
      <c r="E186" s="288"/>
      <c r="F186" s="288"/>
      <c r="G186" s="586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</row>
    <row r="187" spans="1:239" s="89" customFormat="1" ht="14.25" customHeight="1">
      <c r="A187" s="892" t="s">
        <v>1070</v>
      </c>
      <c r="B187" s="892"/>
      <c r="C187" s="892"/>
      <c r="D187" s="892"/>
      <c r="E187" s="892"/>
      <c r="F187" s="288"/>
      <c r="G187" s="586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</row>
    <row r="188" spans="1:239" s="89" customFormat="1" ht="9" customHeight="1">
      <c r="A188" s="332"/>
      <c r="B188" s="332"/>
      <c r="C188" s="332"/>
      <c r="D188" s="332"/>
      <c r="E188" s="332"/>
      <c r="F188" s="288"/>
      <c r="G188" s="586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</row>
    <row r="189" spans="1:239" s="89" customFormat="1" ht="25.5" customHeight="1">
      <c r="A189" s="5" t="s">
        <v>1144</v>
      </c>
      <c r="B189" s="5" t="s">
        <v>1145</v>
      </c>
      <c r="C189" s="4" t="s">
        <v>1148</v>
      </c>
      <c r="D189" s="773" t="s">
        <v>1242</v>
      </c>
      <c r="E189" s="774" t="s">
        <v>1243</v>
      </c>
      <c r="F189" s="5" t="s">
        <v>1139</v>
      </c>
      <c r="G189" s="37" t="s">
        <v>956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</row>
    <row r="190" spans="1:239" s="89" customFormat="1" ht="12.75" customHeight="1">
      <c r="A190" s="112">
        <v>3000</v>
      </c>
      <c r="B190" s="112" t="s">
        <v>1087</v>
      </c>
      <c r="C190" s="113" t="s">
        <v>1071</v>
      </c>
      <c r="D190" s="133">
        <v>2000</v>
      </c>
      <c r="E190" s="133">
        <v>2000</v>
      </c>
      <c r="F190" s="132">
        <v>1700</v>
      </c>
      <c r="G190" s="223">
        <f>F190/E190*100</f>
        <v>85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</row>
    <row r="191" spans="1:239" s="89" customFormat="1" ht="15" customHeight="1">
      <c r="A191" s="570"/>
      <c r="B191" s="571"/>
      <c r="C191" s="200" t="s">
        <v>813</v>
      </c>
      <c r="D191" s="87">
        <f>SUM(D190)</f>
        <v>2000</v>
      </c>
      <c r="E191" s="87">
        <f>SUM(E190)</f>
        <v>2000</v>
      </c>
      <c r="F191" s="87">
        <f>SUM(F190)</f>
        <v>1700</v>
      </c>
      <c r="G191" s="278">
        <f>F191/E191*100</f>
        <v>85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</row>
    <row r="192" spans="1:239" s="89" customFormat="1" ht="12.75" customHeight="1">
      <c r="A192" s="287"/>
      <c r="B192" s="287"/>
      <c r="C192" s="17"/>
      <c r="D192" s="288"/>
      <c r="E192" s="288"/>
      <c r="F192" s="288"/>
      <c r="G192" s="586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</row>
    <row r="193" spans="1:239" s="89" customFormat="1" ht="14.25" customHeight="1">
      <c r="A193" s="892" t="s">
        <v>814</v>
      </c>
      <c r="B193" s="892"/>
      <c r="C193" s="892"/>
      <c r="D193" s="892"/>
      <c r="E193" s="892"/>
      <c r="F193" s="288"/>
      <c r="G193" s="586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</row>
    <row r="194" spans="1:239" s="89" customFormat="1" ht="9" customHeight="1">
      <c r="A194" s="345"/>
      <c r="B194" s="345"/>
      <c r="C194" s="501"/>
      <c r="D194" s="348"/>
      <c r="E194" s="348"/>
      <c r="F194" s="587"/>
      <c r="G194" s="50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</row>
    <row r="195" spans="1:239" s="89" customFormat="1" ht="25.5" customHeight="1">
      <c r="A195" s="5" t="s">
        <v>1144</v>
      </c>
      <c r="B195" s="5" t="s">
        <v>1145</v>
      </c>
      <c r="C195" s="4" t="s">
        <v>1148</v>
      </c>
      <c r="D195" s="773" t="s">
        <v>1242</v>
      </c>
      <c r="E195" s="774" t="s">
        <v>1243</v>
      </c>
      <c r="F195" s="5" t="s">
        <v>1139</v>
      </c>
      <c r="G195" s="37" t="s">
        <v>956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</row>
    <row r="196" spans="1:239" s="89" customFormat="1" ht="25.5" customHeight="1">
      <c r="A196" s="112">
        <v>3000</v>
      </c>
      <c r="B196" s="112" t="s">
        <v>948</v>
      </c>
      <c r="C196" s="113" t="s">
        <v>544</v>
      </c>
      <c r="D196" s="133">
        <v>0</v>
      </c>
      <c r="E196" s="133">
        <v>716</v>
      </c>
      <c r="F196" s="132">
        <v>716</v>
      </c>
      <c r="G196" s="223">
        <f>F196/E196*100</f>
        <v>100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</row>
    <row r="197" spans="1:239" s="89" customFormat="1" ht="15" customHeight="1">
      <c r="A197" s="570"/>
      <c r="B197" s="571"/>
      <c r="C197" s="200" t="s">
        <v>815</v>
      </c>
      <c r="D197" s="87">
        <f>SUM(D196)</f>
        <v>0</v>
      </c>
      <c r="E197" s="87">
        <f>SUM(E196)</f>
        <v>716</v>
      </c>
      <c r="F197" s="87">
        <f>SUM(F196)</f>
        <v>716</v>
      </c>
      <c r="G197" s="278">
        <f>F197/E197*100</f>
        <v>100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</row>
    <row r="198" spans="1:239" s="24" customFormat="1" ht="12.75" customHeight="1">
      <c r="A198" s="13"/>
      <c r="B198" s="53"/>
      <c r="C198" s="155"/>
      <c r="D198" s="156"/>
      <c r="E198" s="157"/>
      <c r="F198" s="158"/>
      <c r="G198" s="25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</row>
    <row r="199" spans="1:239" s="24" customFormat="1" ht="12.75">
      <c r="A199" s="160"/>
      <c r="B199" s="169"/>
      <c r="C199" s="168" t="s">
        <v>780</v>
      </c>
      <c r="D199" s="161">
        <f>D78+D99+D116+D138+D164+D170+D176+D185+D190</f>
        <v>4071005</v>
      </c>
      <c r="E199" s="161">
        <f>E197+E191+E185+E176+E170+E164+E138+E116+E99+E78</f>
        <v>4454903</v>
      </c>
      <c r="F199" s="161">
        <f>F197+F191+F185+F176+F170+F164+F138+F116+F99+F78</f>
        <v>4446705</v>
      </c>
      <c r="G199" s="300">
        <f>F199/E199*100</f>
        <v>99.8159780358854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</row>
    <row r="200" spans="1:239" s="24" customFormat="1" ht="12.75" customHeight="1">
      <c r="A200" s="13"/>
      <c r="B200" s="53"/>
      <c r="C200" s="155"/>
      <c r="D200" s="156"/>
      <c r="E200" s="157"/>
      <c r="F200" s="158"/>
      <c r="G200" s="159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1"/>
      <c r="IC200" s="61"/>
      <c r="ID200" s="61"/>
      <c r="IE200" s="61"/>
    </row>
    <row r="201" spans="1:239" s="24" customFormat="1" ht="12.75" customHeight="1">
      <c r="A201" s="13"/>
      <c r="B201" s="53"/>
      <c r="C201" s="155"/>
      <c r="D201" s="156"/>
      <c r="E201" s="157"/>
      <c r="F201" s="158"/>
      <c r="G201" s="159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  <c r="EX201" s="61"/>
      <c r="EY201" s="61"/>
      <c r="EZ201" s="61"/>
      <c r="FA201" s="61"/>
      <c r="FB201" s="61"/>
      <c r="FC201" s="61"/>
      <c r="FD201" s="61"/>
      <c r="FE201" s="61"/>
      <c r="FF201" s="61"/>
      <c r="FG201" s="61"/>
      <c r="FH201" s="61"/>
      <c r="FI201" s="61"/>
      <c r="FJ201" s="61"/>
      <c r="FK201" s="61"/>
      <c r="FL201" s="61"/>
      <c r="FM201" s="61"/>
      <c r="FN201" s="61"/>
      <c r="FO201" s="61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  <c r="GF201" s="61"/>
      <c r="GG201" s="61"/>
      <c r="GH201" s="61"/>
      <c r="GI201" s="61"/>
      <c r="GJ201" s="61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/>
      <c r="HC201" s="61"/>
      <c r="HD201" s="61"/>
      <c r="HE201" s="61"/>
      <c r="HF201" s="61"/>
      <c r="HG201" s="61"/>
      <c r="HH201" s="61"/>
      <c r="HI201" s="61"/>
      <c r="HJ201" s="61"/>
      <c r="HK201" s="61"/>
      <c r="HL201" s="61"/>
      <c r="HM201" s="61"/>
      <c r="HN201" s="61"/>
      <c r="HO201" s="61"/>
      <c r="HP201" s="61"/>
      <c r="HQ201" s="61"/>
      <c r="HR201" s="61"/>
      <c r="HS201" s="61"/>
      <c r="HT201" s="61"/>
      <c r="HU201" s="61"/>
      <c r="HV201" s="61"/>
      <c r="HW201" s="61"/>
      <c r="HX201" s="61"/>
      <c r="HY201" s="61"/>
      <c r="HZ201" s="61"/>
      <c r="IA201" s="61"/>
      <c r="IB201" s="61"/>
      <c r="IC201" s="61"/>
      <c r="ID201" s="61"/>
      <c r="IE201" s="61"/>
    </row>
    <row r="202" spans="1:239" s="89" customFormat="1" ht="15.75">
      <c r="A202" s="58" t="s">
        <v>1212</v>
      </c>
      <c r="B202" s="24"/>
      <c r="C202" s="24"/>
      <c r="D202" s="61"/>
      <c r="E202" s="61"/>
      <c r="F202" s="61"/>
      <c r="G202" s="24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</row>
    <row r="203" spans="1:239" s="89" customFormat="1" ht="12.75" customHeight="1">
      <c r="A203" s="24"/>
      <c r="B203"/>
      <c r="C203"/>
      <c r="D203" s="12"/>
      <c r="E203" s="12"/>
      <c r="F203" s="12"/>
      <c r="G203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</row>
    <row r="204" spans="1:239" s="89" customFormat="1" ht="14.25" customHeight="1">
      <c r="A204" s="49" t="s">
        <v>1208</v>
      </c>
      <c r="B204"/>
      <c r="C204"/>
      <c r="D204" s="12"/>
      <c r="E204" s="12"/>
      <c r="F204" s="12"/>
      <c r="G204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</row>
    <row r="205" spans="1:239" s="89" customFormat="1" ht="9" customHeight="1">
      <c r="A205" s="49"/>
      <c r="B205"/>
      <c r="C205"/>
      <c r="D205" s="12"/>
      <c r="E205" s="12"/>
      <c r="F205" s="12"/>
      <c r="G205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</row>
    <row r="206" spans="1:239" s="89" customFormat="1" ht="25.5" customHeight="1">
      <c r="A206" s="5" t="s">
        <v>1144</v>
      </c>
      <c r="B206" s="5" t="s">
        <v>1145</v>
      </c>
      <c r="C206" s="4" t="s">
        <v>1148</v>
      </c>
      <c r="D206" s="773" t="s">
        <v>1242</v>
      </c>
      <c r="E206" s="774" t="s">
        <v>1243</v>
      </c>
      <c r="F206" s="5" t="s">
        <v>1139</v>
      </c>
      <c r="G206" s="37" t="s">
        <v>956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</row>
    <row r="207" spans="1:7" ht="12.75" customHeight="1">
      <c r="A207" s="306" t="s">
        <v>1054</v>
      </c>
      <c r="B207" s="269">
        <v>3317</v>
      </c>
      <c r="C207" s="218" t="s">
        <v>709</v>
      </c>
      <c r="D207" s="237">
        <v>200</v>
      </c>
      <c r="E207" s="132">
        <v>200</v>
      </c>
      <c r="F207" s="132">
        <v>174</v>
      </c>
      <c r="G207" s="223">
        <f>F207/E207*100</f>
        <v>87</v>
      </c>
    </row>
    <row r="208" spans="1:7" ht="51" customHeight="1">
      <c r="A208" s="306" t="s">
        <v>1054</v>
      </c>
      <c r="B208" s="269">
        <v>3319</v>
      </c>
      <c r="C208" s="218" t="s">
        <v>758</v>
      </c>
      <c r="D208" s="237">
        <v>2260</v>
      </c>
      <c r="E208" s="132">
        <v>2200</v>
      </c>
      <c r="F208" s="132">
        <v>2045</v>
      </c>
      <c r="G208" s="223">
        <f>F208/E208*100</f>
        <v>92.95454545454545</v>
      </c>
    </row>
    <row r="209" spans="1:239" s="89" customFormat="1" ht="15" customHeight="1">
      <c r="A209" s="151"/>
      <c r="B209" s="167"/>
      <c r="C209" s="166" t="s">
        <v>778</v>
      </c>
      <c r="D209" s="326">
        <f>SUM(D207:D208)</f>
        <v>2460</v>
      </c>
      <c r="E209" s="326">
        <f>SUM(E207:E208)</f>
        <v>2400</v>
      </c>
      <c r="F209" s="326">
        <f>SUM(F207:F208)</f>
        <v>2219</v>
      </c>
      <c r="G209" s="278">
        <f>F209/E209*100</f>
        <v>92.45833333333333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</row>
    <row r="210" spans="1:239" s="89" customFormat="1" ht="12.75" customHeight="1">
      <c r="A210" s="13"/>
      <c r="B210" s="53"/>
      <c r="C210" s="155"/>
      <c r="D210" s="277"/>
      <c r="E210" s="157"/>
      <c r="F210" s="158"/>
      <c r="G210" s="25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</row>
    <row r="211" spans="1:239" s="89" customFormat="1" ht="13.5" customHeight="1">
      <c r="A211" s="495" t="s">
        <v>727</v>
      </c>
      <c r="B211" s="156"/>
      <c r="C211" s="157"/>
      <c r="D211" s="158"/>
      <c r="E211" s="157"/>
      <c r="F211" s="158"/>
      <c r="G211" s="25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</row>
    <row r="212" spans="1:239" s="89" customFormat="1" ht="9" customHeight="1">
      <c r="A212" s="495"/>
      <c r="B212" s="156"/>
      <c r="C212" s="157"/>
      <c r="D212" s="158"/>
      <c r="E212" s="157"/>
      <c r="F212" s="158"/>
      <c r="G212" s="25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</row>
    <row r="213" spans="1:239" s="89" customFormat="1" ht="25.5" customHeight="1">
      <c r="A213" s="5" t="s">
        <v>1144</v>
      </c>
      <c r="B213" s="5" t="s">
        <v>1145</v>
      </c>
      <c r="C213" s="4" t="s">
        <v>1148</v>
      </c>
      <c r="D213" s="773" t="s">
        <v>1242</v>
      </c>
      <c r="E213" s="774" t="s">
        <v>1243</v>
      </c>
      <c r="F213" s="5" t="s">
        <v>1139</v>
      </c>
      <c r="G213" s="37" t="s">
        <v>956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</row>
    <row r="214" spans="1:239" s="89" customFormat="1" ht="12.75">
      <c r="A214" s="112" t="s">
        <v>1054</v>
      </c>
      <c r="B214" s="109">
        <v>3311</v>
      </c>
      <c r="C214" s="100" t="s">
        <v>1093</v>
      </c>
      <c r="D214" s="133">
        <v>27607</v>
      </c>
      <c r="E214" s="132">
        <v>28353</v>
      </c>
      <c r="F214" s="132">
        <v>28353</v>
      </c>
      <c r="G214" s="223">
        <f aca="true" t="shared" si="9" ref="G214:G220">F214/E214*100</f>
        <v>100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</row>
    <row r="215" spans="1:239" s="89" customFormat="1" ht="13.5" customHeight="1">
      <c r="A215" s="112" t="s">
        <v>1054</v>
      </c>
      <c r="B215" s="241">
        <v>3314</v>
      </c>
      <c r="C215" s="243" t="s">
        <v>901</v>
      </c>
      <c r="D215" s="632">
        <v>21260</v>
      </c>
      <c r="E215" s="629">
        <v>21551</v>
      </c>
      <c r="F215" s="132">
        <v>21551</v>
      </c>
      <c r="G215" s="223">
        <f t="shared" si="9"/>
        <v>100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</row>
    <row r="216" spans="1:239" s="89" customFormat="1" ht="12.75">
      <c r="A216" s="112" t="s">
        <v>1054</v>
      </c>
      <c r="B216" s="241">
        <v>3315</v>
      </c>
      <c r="C216" s="243" t="s">
        <v>1078</v>
      </c>
      <c r="D216" s="632">
        <v>60271</v>
      </c>
      <c r="E216" s="629">
        <v>61795</v>
      </c>
      <c r="F216" s="132">
        <v>61794</v>
      </c>
      <c r="G216" s="223">
        <f t="shared" si="9"/>
        <v>99.99838174609596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</row>
    <row r="217" spans="1:239" s="89" customFormat="1" ht="12.75">
      <c r="A217" s="112" t="s">
        <v>1054</v>
      </c>
      <c r="B217" s="109">
        <v>3321</v>
      </c>
      <c r="C217" s="110" t="s">
        <v>849</v>
      </c>
      <c r="D217" s="171">
        <v>1710</v>
      </c>
      <c r="E217" s="132">
        <v>1710</v>
      </c>
      <c r="F217" s="132">
        <v>1710</v>
      </c>
      <c r="G217" s="223">
        <f t="shared" si="9"/>
        <v>100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</row>
    <row r="218" spans="1:239" s="89" customFormat="1" ht="12.75">
      <c r="A218" s="109" t="s">
        <v>1054</v>
      </c>
      <c r="B218" s="565">
        <v>2143</v>
      </c>
      <c r="C218" s="322" t="s">
        <v>970</v>
      </c>
      <c r="D218" s="132">
        <v>0</v>
      </c>
      <c r="E218" s="132">
        <v>1470</v>
      </c>
      <c r="F218" s="631">
        <v>1470</v>
      </c>
      <c r="G218" s="223">
        <f t="shared" si="9"/>
        <v>100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</row>
    <row r="219" spans="1:239" s="89" customFormat="1" ht="12.75">
      <c r="A219" s="241" t="s">
        <v>1054</v>
      </c>
      <c r="B219" s="241">
        <v>2143</v>
      </c>
      <c r="C219" s="242" t="s">
        <v>1012</v>
      </c>
      <c r="D219" s="629">
        <v>0</v>
      </c>
      <c r="E219" s="132">
        <v>21880</v>
      </c>
      <c r="F219" s="631">
        <v>3000</v>
      </c>
      <c r="G219" s="223">
        <f t="shared" si="9"/>
        <v>13.711151736745887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</row>
    <row r="220" spans="1:239" s="89" customFormat="1" ht="15" customHeight="1">
      <c r="A220" s="151"/>
      <c r="B220" s="167"/>
      <c r="C220" s="166" t="s">
        <v>1013</v>
      </c>
      <c r="D220" s="152">
        <f>SUM(D214:D217)</f>
        <v>110848</v>
      </c>
      <c r="E220" s="152">
        <f>SUM(E214:E219)</f>
        <v>136759</v>
      </c>
      <c r="F220" s="276">
        <f>SUM(F214:F219)</f>
        <v>117878</v>
      </c>
      <c r="G220" s="88">
        <f t="shared" si="9"/>
        <v>86.19396164055017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</row>
    <row r="221" spans="1:239" s="89" customFormat="1" ht="12.75" customHeight="1">
      <c r="A221" s="13"/>
      <c r="B221" s="53"/>
      <c r="C221" s="155"/>
      <c r="D221" s="156"/>
      <c r="E221" s="157"/>
      <c r="F221" s="158"/>
      <c r="G221" s="25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</row>
    <row r="222" spans="1:239" s="89" customFormat="1" ht="14.25" customHeight="1">
      <c r="A222" s="884" t="s">
        <v>1256</v>
      </c>
      <c r="B222" s="884"/>
      <c r="C222" s="884"/>
      <c r="D222" s="884"/>
      <c r="E222" s="884"/>
      <c r="F222" s="884"/>
      <c r="G222" s="884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</row>
    <row r="223" spans="1:239" s="89" customFormat="1" ht="9" customHeight="1">
      <c r="A223" s="392"/>
      <c r="B223" s="392"/>
      <c r="C223" s="392"/>
      <c r="D223" s="392"/>
      <c r="E223" s="392"/>
      <c r="F223" s="392"/>
      <c r="G223" s="39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</row>
    <row r="224" spans="1:239" s="89" customFormat="1" ht="25.5" customHeight="1">
      <c r="A224" s="5" t="s">
        <v>1144</v>
      </c>
      <c r="B224" s="5" t="s">
        <v>1145</v>
      </c>
      <c r="C224" s="4" t="s">
        <v>1148</v>
      </c>
      <c r="D224" s="773" t="s">
        <v>1242</v>
      </c>
      <c r="E224" s="774" t="s">
        <v>1243</v>
      </c>
      <c r="F224" s="5" t="s">
        <v>1139</v>
      </c>
      <c r="G224" s="37" t="s">
        <v>956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</row>
    <row r="225" spans="1:239" s="89" customFormat="1" ht="38.25">
      <c r="A225" s="112" t="s">
        <v>1054</v>
      </c>
      <c r="B225" s="109">
        <v>3314</v>
      </c>
      <c r="C225" s="218" t="s">
        <v>1202</v>
      </c>
      <c r="D225" s="322">
        <v>7094</v>
      </c>
      <c r="E225" s="219">
        <v>7094</v>
      </c>
      <c r="F225" s="132">
        <v>7094</v>
      </c>
      <c r="G225" s="135">
        <f>F225/E225*100</f>
        <v>100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</row>
    <row r="226" spans="1:239" s="89" customFormat="1" ht="38.25" customHeight="1">
      <c r="A226" s="112" t="s">
        <v>1054</v>
      </c>
      <c r="B226" s="269">
        <v>3317</v>
      </c>
      <c r="C226" s="218" t="s">
        <v>932</v>
      </c>
      <c r="D226" s="322">
        <v>200</v>
      </c>
      <c r="E226" s="219">
        <v>200</v>
      </c>
      <c r="F226" s="132">
        <v>200</v>
      </c>
      <c r="G226" s="135">
        <f>F226/E226*100</f>
        <v>100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</row>
    <row r="227" spans="1:239" s="89" customFormat="1" ht="25.5" customHeight="1">
      <c r="A227" s="112" t="s">
        <v>1054</v>
      </c>
      <c r="B227" s="109">
        <v>3399</v>
      </c>
      <c r="C227" s="218" t="s">
        <v>918</v>
      </c>
      <c r="D227" s="322">
        <v>1188</v>
      </c>
      <c r="E227" s="219">
        <v>1188</v>
      </c>
      <c r="F227" s="132">
        <v>1031</v>
      </c>
      <c r="G227" s="135">
        <f>F227/E227*100</f>
        <v>86.78451178451179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</row>
    <row r="228" spans="1:239" s="89" customFormat="1" ht="15" customHeight="1">
      <c r="A228" s="151"/>
      <c r="B228" s="167"/>
      <c r="C228" s="166" t="s">
        <v>893</v>
      </c>
      <c r="D228" s="152">
        <f>SUM(D225:D227)</f>
        <v>8482</v>
      </c>
      <c r="E228" s="152">
        <f>SUM(E225:E227)</f>
        <v>8482</v>
      </c>
      <c r="F228" s="276">
        <f>SUM(F225:F227)</f>
        <v>8325</v>
      </c>
      <c r="G228" s="88">
        <f>F228/E228*100</f>
        <v>98.14902145720349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</row>
    <row r="229" spans="1:239" s="89" customFormat="1" ht="12.75" customHeight="1">
      <c r="A229" s="13"/>
      <c r="B229" s="53"/>
      <c r="C229" s="155"/>
      <c r="D229" s="55"/>
      <c r="E229" s="157"/>
      <c r="F229" s="158"/>
      <c r="G229" s="25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</row>
    <row r="230" spans="1:239" s="89" customFormat="1" ht="14.25" customHeight="1">
      <c r="A230" s="872" t="s">
        <v>1051</v>
      </c>
      <c r="B230" s="873"/>
      <c r="C230" s="874"/>
      <c r="D230" s="55"/>
      <c r="E230" s="157"/>
      <c r="F230" s="158"/>
      <c r="G230" s="25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</row>
    <row r="231" spans="1:239" s="89" customFormat="1" ht="9" customHeight="1">
      <c r="A231" s="393"/>
      <c r="B231" s="394"/>
      <c r="C231" s="155"/>
      <c r="D231" s="55"/>
      <c r="E231" s="157"/>
      <c r="F231" s="158"/>
      <c r="G231" s="25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</row>
    <row r="232" spans="1:239" s="89" customFormat="1" ht="25.5" customHeight="1">
      <c r="A232" s="5" t="s">
        <v>1144</v>
      </c>
      <c r="B232" s="5" t="s">
        <v>1145</v>
      </c>
      <c r="C232" s="4" t="s">
        <v>1148</v>
      </c>
      <c r="D232" s="773" t="s">
        <v>1242</v>
      </c>
      <c r="E232" s="774" t="s">
        <v>1243</v>
      </c>
      <c r="F232" s="5" t="s">
        <v>1139</v>
      </c>
      <c r="G232" s="37" t="s">
        <v>956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</row>
    <row r="233" spans="1:239" s="89" customFormat="1" ht="25.5">
      <c r="A233" s="306">
        <v>4000</v>
      </c>
      <c r="B233" s="269">
        <v>3322</v>
      </c>
      <c r="C233" s="218" t="s">
        <v>944</v>
      </c>
      <c r="D233" s="237">
        <v>10000</v>
      </c>
      <c r="E233" s="132">
        <v>10000</v>
      </c>
      <c r="F233" s="132">
        <v>9090</v>
      </c>
      <c r="G233" s="223">
        <f>F233/E233*100</f>
        <v>90.9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</row>
    <row r="234" spans="1:239" s="89" customFormat="1" ht="25.5" customHeight="1">
      <c r="A234" s="306" t="s">
        <v>1054</v>
      </c>
      <c r="B234" s="269">
        <v>3322</v>
      </c>
      <c r="C234" s="218" t="s">
        <v>1230</v>
      </c>
      <c r="D234" s="237">
        <v>470</v>
      </c>
      <c r="E234" s="132">
        <v>530</v>
      </c>
      <c r="F234" s="132">
        <v>423</v>
      </c>
      <c r="G234" s="223">
        <f>F234/E234*100</f>
        <v>79.81132075471699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</row>
    <row r="235" spans="1:239" s="89" customFormat="1" ht="25.5" customHeight="1">
      <c r="A235" s="306" t="s">
        <v>1054</v>
      </c>
      <c r="B235" s="269">
        <v>3322</v>
      </c>
      <c r="C235" s="218" t="s">
        <v>969</v>
      </c>
      <c r="D235" s="237">
        <v>0</v>
      </c>
      <c r="E235" s="132">
        <v>900</v>
      </c>
      <c r="F235" s="132">
        <v>900</v>
      </c>
      <c r="G235" s="223">
        <f>F235/E235*100</f>
        <v>100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</row>
    <row r="236" spans="1:239" s="89" customFormat="1" ht="15" customHeight="1">
      <c r="A236" s="151"/>
      <c r="B236" s="167"/>
      <c r="C236" s="166" t="s">
        <v>748</v>
      </c>
      <c r="D236" s="329">
        <f>SUM(D233:D234)</f>
        <v>10470</v>
      </c>
      <c r="E236" s="329">
        <f>SUM(E233:E235)</f>
        <v>11430</v>
      </c>
      <c r="F236" s="387">
        <f>SUM(F233:F235)</f>
        <v>10413</v>
      </c>
      <c r="G236" s="88">
        <f>F236/E236*100</f>
        <v>91.10236220472441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</row>
    <row r="237" spans="1:239" s="89" customFormat="1" ht="12.75">
      <c r="A237" s="13"/>
      <c r="B237" s="53"/>
      <c r="C237" s="155"/>
      <c r="D237" s="552"/>
      <c r="E237" s="552"/>
      <c r="F237" s="552"/>
      <c r="G237" s="25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</row>
    <row r="238" spans="1:239" s="89" customFormat="1" ht="14.25" customHeight="1">
      <c r="A238" s="872" t="s">
        <v>262</v>
      </c>
      <c r="B238" s="875"/>
      <c r="C238" s="887"/>
      <c r="D238" s="552"/>
      <c r="E238" s="552"/>
      <c r="F238" s="552"/>
      <c r="G238" s="25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</row>
    <row r="239" spans="1:239" s="89" customFormat="1" ht="9" customHeight="1">
      <c r="A239" s="393"/>
      <c r="B239" s="585"/>
      <c r="C239" s="211"/>
      <c r="D239" s="552"/>
      <c r="E239" s="552"/>
      <c r="F239" s="552"/>
      <c r="G239" s="25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</row>
    <row r="240" spans="1:239" s="89" customFormat="1" ht="25.5">
      <c r="A240" s="5" t="s">
        <v>1144</v>
      </c>
      <c r="B240" s="5" t="s">
        <v>1145</v>
      </c>
      <c r="C240" s="4" t="s">
        <v>1148</v>
      </c>
      <c r="D240" s="773" t="s">
        <v>1242</v>
      </c>
      <c r="E240" s="774" t="s">
        <v>1243</v>
      </c>
      <c r="F240" s="5" t="s">
        <v>1139</v>
      </c>
      <c r="G240" s="37" t="s">
        <v>956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</row>
    <row r="241" spans="1:239" s="89" customFormat="1" ht="25.5">
      <c r="A241" s="269" t="s">
        <v>1054</v>
      </c>
      <c r="B241" s="564">
        <v>2143</v>
      </c>
      <c r="C241" s="237" t="s">
        <v>999</v>
      </c>
      <c r="D241" s="132">
        <v>0</v>
      </c>
      <c r="E241" s="132">
        <v>50</v>
      </c>
      <c r="F241" s="631">
        <v>50</v>
      </c>
      <c r="G241" s="223">
        <f>F241/E241*100</f>
        <v>100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</row>
    <row r="242" spans="1:239" s="89" customFormat="1" ht="12.75">
      <c r="A242" s="13"/>
      <c r="B242" s="53"/>
      <c r="C242" s="155"/>
      <c r="D242" s="552"/>
      <c r="E242" s="552"/>
      <c r="F242" s="563"/>
      <c r="G242" s="25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</row>
    <row r="243" spans="1:239" s="89" customFormat="1" ht="15" customHeight="1">
      <c r="A243" s="160"/>
      <c r="B243" s="169"/>
      <c r="C243" s="168" t="s">
        <v>780</v>
      </c>
      <c r="D243" s="161">
        <f>D209+D220+D228+D236</f>
        <v>132260</v>
      </c>
      <c r="E243" s="161">
        <f>E209+E220+E228+E236+E241</f>
        <v>159121</v>
      </c>
      <c r="F243" s="161">
        <f>F209+F220+F228+F236+F241</f>
        <v>138885</v>
      </c>
      <c r="G243" s="7">
        <f>F243/E243*100</f>
        <v>87.28263397037475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</row>
    <row r="244" spans="1:239" s="89" customFormat="1" ht="12.75" customHeight="1">
      <c r="A244" s="13"/>
      <c r="B244" s="53"/>
      <c r="C244" s="155"/>
      <c r="D244" s="156"/>
      <c r="E244" s="157"/>
      <c r="F244" s="158"/>
      <c r="G244" s="159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</row>
    <row r="245" spans="1:239" s="89" customFormat="1" ht="15.75">
      <c r="A245" s="58" t="s">
        <v>189</v>
      </c>
      <c r="B245" s="24"/>
      <c r="C245" s="24"/>
      <c r="D245" s="61"/>
      <c r="E245" s="61"/>
      <c r="F245" s="61"/>
      <c r="G245" s="24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</row>
    <row r="246" spans="1:239" s="89" customFormat="1" ht="12.75" customHeight="1">
      <c r="A246" s="58"/>
      <c r="B246" s="24"/>
      <c r="C246" s="24"/>
      <c r="D246" s="61"/>
      <c r="E246" s="61"/>
      <c r="F246" s="61"/>
      <c r="G246" s="24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</row>
    <row r="247" spans="1:239" s="89" customFormat="1" ht="14.25" customHeight="1">
      <c r="A247" s="49" t="s">
        <v>1208</v>
      </c>
      <c r="B247"/>
      <c r="C247"/>
      <c r="D247" s="12"/>
      <c r="E247" s="12"/>
      <c r="F247" s="12"/>
      <c r="G247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</row>
    <row r="248" spans="1:239" s="89" customFormat="1" ht="9" customHeight="1">
      <c r="A248" s="49"/>
      <c r="B248"/>
      <c r="C248"/>
      <c r="D248" s="12"/>
      <c r="E248" s="12"/>
      <c r="F248" s="12"/>
      <c r="G248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</row>
    <row r="249" spans="1:239" s="89" customFormat="1" ht="25.5" customHeight="1">
      <c r="A249" s="5" t="s">
        <v>1144</v>
      </c>
      <c r="B249" s="5" t="s">
        <v>1145</v>
      </c>
      <c r="C249" s="4" t="s">
        <v>1148</v>
      </c>
      <c r="D249" s="773" t="s">
        <v>1242</v>
      </c>
      <c r="E249" s="774" t="s">
        <v>1243</v>
      </c>
      <c r="F249" s="5" t="s">
        <v>1139</v>
      </c>
      <c r="G249" s="37" t="s">
        <v>956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</row>
    <row r="250" spans="1:239" s="89" customFormat="1" ht="25.5">
      <c r="A250" s="112" t="s">
        <v>1055</v>
      </c>
      <c r="B250" s="109">
        <v>3539</v>
      </c>
      <c r="C250" s="110" t="s">
        <v>1108</v>
      </c>
      <c r="D250" s="171">
        <v>4780</v>
      </c>
      <c r="E250" s="132">
        <v>4780</v>
      </c>
      <c r="F250" s="132">
        <v>4770</v>
      </c>
      <c r="G250" s="221">
        <f aca="true" t="shared" si="10" ref="G250:G261">F250/E250*100</f>
        <v>99.7907949790795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</row>
    <row r="251" spans="1:239" s="89" customFormat="1" ht="25.5">
      <c r="A251" s="112" t="s">
        <v>1055</v>
      </c>
      <c r="B251" s="109">
        <v>3549</v>
      </c>
      <c r="C251" s="100" t="s">
        <v>1075</v>
      </c>
      <c r="D251" s="171">
        <v>300</v>
      </c>
      <c r="E251" s="132">
        <v>300</v>
      </c>
      <c r="F251" s="132">
        <v>300</v>
      </c>
      <c r="G251" s="221">
        <f t="shared" si="10"/>
        <v>100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</row>
    <row r="252" spans="1:239" s="89" customFormat="1" ht="23.25" customHeight="1">
      <c r="A252" s="112" t="s">
        <v>1055</v>
      </c>
      <c r="B252" s="109">
        <v>3569</v>
      </c>
      <c r="C252" s="110" t="s">
        <v>947</v>
      </c>
      <c r="D252" s="171">
        <v>1050</v>
      </c>
      <c r="E252" s="132">
        <v>370</v>
      </c>
      <c r="F252" s="132">
        <v>333</v>
      </c>
      <c r="G252" s="221">
        <f t="shared" si="10"/>
        <v>90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</row>
    <row r="253" spans="1:239" s="89" customFormat="1" ht="38.25">
      <c r="A253" s="112" t="s">
        <v>1055</v>
      </c>
      <c r="B253" s="109">
        <v>3592</v>
      </c>
      <c r="C253" s="100" t="s">
        <v>950</v>
      </c>
      <c r="D253" s="171">
        <v>2000</v>
      </c>
      <c r="E253" s="132">
        <v>745</v>
      </c>
      <c r="F253" s="132">
        <v>242</v>
      </c>
      <c r="G253" s="221">
        <f>F253/E253*100</f>
        <v>32.48322147651007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</row>
    <row r="254" spans="1:239" s="89" customFormat="1" ht="12.75">
      <c r="A254" s="112" t="s">
        <v>1055</v>
      </c>
      <c r="B254" s="109" t="s">
        <v>948</v>
      </c>
      <c r="C254" s="100" t="s">
        <v>1094</v>
      </c>
      <c r="D254" s="219">
        <f>D255+D256+D257</f>
        <v>8652</v>
      </c>
      <c r="E254" s="132">
        <v>9027</v>
      </c>
      <c r="F254" s="132">
        <v>7574</v>
      </c>
      <c r="G254" s="221">
        <f>F254/E254*100</f>
        <v>83.90384402348509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</row>
    <row r="255" spans="1:239" s="89" customFormat="1" ht="12.75">
      <c r="A255" s="112" t="s">
        <v>1055</v>
      </c>
      <c r="B255" s="293" t="s">
        <v>882</v>
      </c>
      <c r="C255" s="294" t="s">
        <v>1111</v>
      </c>
      <c r="D255" s="315">
        <v>500</v>
      </c>
      <c r="E255" s="630">
        <v>1792</v>
      </c>
      <c r="F255" s="630">
        <v>1678</v>
      </c>
      <c r="G255" s="327">
        <f t="shared" si="10"/>
        <v>93.63839285714286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</row>
    <row r="256" spans="1:239" s="89" customFormat="1" ht="12.75">
      <c r="A256" s="112" t="s">
        <v>1055</v>
      </c>
      <c r="B256" s="293" t="s">
        <v>1112</v>
      </c>
      <c r="C256" s="294" t="s">
        <v>1234</v>
      </c>
      <c r="D256" s="315">
        <v>7782</v>
      </c>
      <c r="E256" s="630">
        <v>6671</v>
      </c>
      <c r="F256" s="630">
        <v>5507</v>
      </c>
      <c r="G256" s="327">
        <f t="shared" si="10"/>
        <v>82.55134162794184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</row>
    <row r="257" spans="1:239" s="89" customFormat="1" ht="12.75">
      <c r="A257" s="112" t="s">
        <v>1055</v>
      </c>
      <c r="B257" s="293" t="s">
        <v>1109</v>
      </c>
      <c r="C257" s="294" t="s">
        <v>1110</v>
      </c>
      <c r="D257" s="295">
        <v>370</v>
      </c>
      <c r="E257" s="630">
        <v>564</v>
      </c>
      <c r="F257" s="630">
        <v>389</v>
      </c>
      <c r="G257" s="327">
        <f>F257/E257*100</f>
        <v>68.97163120567376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</row>
    <row r="258" spans="1:239" s="89" customFormat="1" ht="25.5">
      <c r="A258" s="112" t="s">
        <v>1055</v>
      </c>
      <c r="B258" s="109">
        <v>3522</v>
      </c>
      <c r="C258" s="100" t="s">
        <v>1083</v>
      </c>
      <c r="D258" s="219">
        <v>2000</v>
      </c>
      <c r="E258" s="132">
        <v>2047</v>
      </c>
      <c r="F258" s="132">
        <v>2047</v>
      </c>
      <c r="G258" s="221">
        <f>F258/E258*100</f>
        <v>100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</row>
    <row r="259" spans="1:239" s="89" customFormat="1" ht="25.5">
      <c r="A259" s="112" t="s">
        <v>1055</v>
      </c>
      <c r="B259" s="109">
        <v>3522</v>
      </c>
      <c r="C259" s="100" t="s">
        <v>401</v>
      </c>
      <c r="D259" s="219">
        <v>0</v>
      </c>
      <c r="E259" s="132">
        <v>530150</v>
      </c>
      <c r="F259" s="132">
        <v>530150</v>
      </c>
      <c r="G259" s="221">
        <f>F259/E259*100</f>
        <v>100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</row>
    <row r="260" spans="1:239" s="89" customFormat="1" ht="12.75">
      <c r="A260" s="229" t="s">
        <v>1055</v>
      </c>
      <c r="B260" s="109">
        <v>3592</v>
      </c>
      <c r="C260" s="357" t="s">
        <v>584</v>
      </c>
      <c r="D260" s="219">
        <v>0</v>
      </c>
      <c r="E260" s="132">
        <v>318</v>
      </c>
      <c r="F260" s="132">
        <v>210</v>
      </c>
      <c r="G260" s="221">
        <f>F260/E260*100</f>
        <v>66.0377358490566</v>
      </c>
      <c r="H260" s="783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</row>
    <row r="261" spans="1:239" s="89" customFormat="1" ht="15" customHeight="1">
      <c r="A261" s="151"/>
      <c r="B261" s="167"/>
      <c r="C261" s="166" t="s">
        <v>778</v>
      </c>
      <c r="D261" s="152">
        <f>SUM(D250:D258)-D254</f>
        <v>18782</v>
      </c>
      <c r="E261" s="152">
        <f>SUM(E250:E260)-E254</f>
        <v>547737</v>
      </c>
      <c r="F261" s="152">
        <f>SUM(F250:F260)-F254</f>
        <v>545626</v>
      </c>
      <c r="G261" s="309">
        <f t="shared" si="10"/>
        <v>99.61459605613643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</row>
    <row r="262" spans="1:239" s="89" customFormat="1" ht="12.75">
      <c r="A262" s="13"/>
      <c r="B262" s="53"/>
      <c r="C262" s="155"/>
      <c r="D262" s="156"/>
      <c r="E262" s="156"/>
      <c r="F262" s="156"/>
      <c r="G262" s="30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</row>
    <row r="263" spans="1:239" s="89" customFormat="1" ht="14.25" customHeight="1">
      <c r="A263" s="495" t="s">
        <v>1014</v>
      </c>
      <c r="B263" s="156"/>
      <c r="C263" s="157"/>
      <c r="D263" s="158"/>
      <c r="E263" s="157"/>
      <c r="F263" s="158"/>
      <c r="G263" s="83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</row>
    <row r="264" spans="1:239" s="89" customFormat="1" ht="9" customHeight="1">
      <c r="A264" s="495"/>
      <c r="B264" s="156"/>
      <c r="C264" s="157"/>
      <c r="D264" s="158"/>
      <c r="E264" s="157"/>
      <c r="F264" s="158"/>
      <c r="G264" s="83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</row>
    <row r="265" spans="1:239" s="89" customFormat="1" ht="25.5" customHeight="1">
      <c r="A265" s="5" t="s">
        <v>1144</v>
      </c>
      <c r="B265" s="5" t="s">
        <v>1145</v>
      </c>
      <c r="C265" s="4" t="s">
        <v>1148</v>
      </c>
      <c r="D265" s="773" t="s">
        <v>1242</v>
      </c>
      <c r="E265" s="774" t="s">
        <v>1243</v>
      </c>
      <c r="F265" s="5" t="s">
        <v>1139</v>
      </c>
      <c r="G265" s="37" t="s">
        <v>956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</row>
    <row r="266" spans="1:239" s="89" customFormat="1" ht="12.75">
      <c r="A266" s="241">
        <v>5000</v>
      </c>
      <c r="B266" s="241">
        <v>3522</v>
      </c>
      <c r="C266" s="243" t="s">
        <v>1130</v>
      </c>
      <c r="D266" s="242">
        <v>6400</v>
      </c>
      <c r="E266" s="629">
        <v>133391</v>
      </c>
      <c r="F266" s="132">
        <v>132761</v>
      </c>
      <c r="G266" s="135">
        <f aca="true" t="shared" si="11" ref="G266:G271">F266/E266*100</f>
        <v>99.52770426790413</v>
      </c>
      <c r="H266" s="12"/>
      <c r="I266" s="783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</row>
    <row r="267" spans="1:239" s="89" customFormat="1" ht="12.75">
      <c r="A267" s="241">
        <v>5000</v>
      </c>
      <c r="B267" s="241">
        <v>3529</v>
      </c>
      <c r="C267" s="243" t="s">
        <v>1076</v>
      </c>
      <c r="D267" s="242">
        <v>27279</v>
      </c>
      <c r="E267" s="629">
        <v>27279</v>
      </c>
      <c r="F267" s="132">
        <v>27279</v>
      </c>
      <c r="G267" s="135">
        <f t="shared" si="11"/>
        <v>100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</row>
    <row r="268" spans="1:239" s="89" customFormat="1" ht="12.75">
      <c r="A268" s="241">
        <v>5000</v>
      </c>
      <c r="B268" s="109">
        <v>3533</v>
      </c>
      <c r="C268" s="110" t="s">
        <v>1077</v>
      </c>
      <c r="D268" s="275">
        <v>147235</v>
      </c>
      <c r="E268" s="132">
        <v>152235</v>
      </c>
      <c r="F268" s="132">
        <v>152235</v>
      </c>
      <c r="G268" s="135">
        <f t="shared" si="11"/>
        <v>100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</row>
    <row r="269" spans="1:239" s="89" customFormat="1" ht="25.5">
      <c r="A269" s="112">
        <v>5000</v>
      </c>
      <c r="B269" s="109">
        <v>3592</v>
      </c>
      <c r="C269" s="110" t="s">
        <v>698</v>
      </c>
      <c r="D269" s="275">
        <v>0</v>
      </c>
      <c r="E269" s="132">
        <v>316</v>
      </c>
      <c r="F269" s="132">
        <v>316</v>
      </c>
      <c r="G269" s="135">
        <f t="shared" si="11"/>
        <v>100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</row>
    <row r="270" spans="1:239" s="89" customFormat="1" ht="25.5">
      <c r="A270" s="241">
        <v>5000</v>
      </c>
      <c r="B270" s="109">
        <v>4324</v>
      </c>
      <c r="C270" s="110" t="s">
        <v>1088</v>
      </c>
      <c r="D270" s="275">
        <v>0</v>
      </c>
      <c r="E270" s="132">
        <v>1900</v>
      </c>
      <c r="F270" s="132">
        <v>1791</v>
      </c>
      <c r="G270" s="135">
        <f t="shared" si="11"/>
        <v>94.26315789473684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</row>
    <row r="271" spans="1:239" s="89" customFormat="1" ht="12.75">
      <c r="A271" s="566">
        <v>5000</v>
      </c>
      <c r="B271" s="109">
        <v>3522</v>
      </c>
      <c r="C271" s="567" t="s">
        <v>1210</v>
      </c>
      <c r="D271" s="275">
        <v>0</v>
      </c>
      <c r="E271" s="132">
        <v>40066</v>
      </c>
      <c r="F271" s="132">
        <v>40066</v>
      </c>
      <c r="G271" s="135">
        <f t="shared" si="11"/>
        <v>100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</row>
    <row r="272" spans="1:239" s="89" customFormat="1" ht="25.5">
      <c r="A272" s="566">
        <v>5000</v>
      </c>
      <c r="B272" s="109">
        <v>3522</v>
      </c>
      <c r="C272" s="567" t="s">
        <v>403</v>
      </c>
      <c r="D272" s="275">
        <v>0</v>
      </c>
      <c r="E272" s="132">
        <v>51000</v>
      </c>
      <c r="F272" s="132">
        <v>0</v>
      </c>
      <c r="G272" s="135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</row>
    <row r="273" spans="1:239" s="89" customFormat="1" ht="15" customHeight="1">
      <c r="A273" s="151"/>
      <c r="B273" s="167"/>
      <c r="C273" s="166" t="s">
        <v>1013</v>
      </c>
      <c r="D273" s="152">
        <f>SUM(D266:D269)</f>
        <v>180914</v>
      </c>
      <c r="E273" s="152">
        <f>SUM(E266:E272)</f>
        <v>406187</v>
      </c>
      <c r="F273" s="276">
        <f>SUM(F266:F272)</f>
        <v>354448</v>
      </c>
      <c r="G273" s="88">
        <f>F273/E273*100</f>
        <v>87.26227082599887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</row>
    <row r="274" spans="1:239" s="89" customFormat="1" ht="13.5" customHeight="1">
      <c r="A274" s="13"/>
      <c r="B274" s="53"/>
      <c r="C274" s="155"/>
      <c r="D274" s="156"/>
      <c r="E274" s="156"/>
      <c r="F274" s="156"/>
      <c r="G274" s="83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</row>
    <row r="275" spans="1:239" s="89" customFormat="1" ht="14.25" customHeight="1">
      <c r="A275" s="872" t="s">
        <v>1051</v>
      </c>
      <c r="B275" s="875"/>
      <c r="C275" s="887"/>
      <c r="D275" s="156"/>
      <c r="E275" s="156"/>
      <c r="F275" s="156"/>
      <c r="G275" s="83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</row>
    <row r="276" spans="1:239" s="89" customFormat="1" ht="9" customHeight="1">
      <c r="A276" s="495"/>
      <c r="B276" s="495"/>
      <c r="C276" s="495"/>
      <c r="D276" s="156"/>
      <c r="E276" s="156"/>
      <c r="F276" s="156"/>
      <c r="G276" s="83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</row>
    <row r="277" spans="1:7" ht="25.5" customHeight="1">
      <c r="A277" s="5" t="s">
        <v>1144</v>
      </c>
      <c r="B277" s="5" t="s">
        <v>1145</v>
      </c>
      <c r="C277" s="4" t="s">
        <v>1148</v>
      </c>
      <c r="D277" s="773" t="s">
        <v>1242</v>
      </c>
      <c r="E277" s="774" t="s">
        <v>1243</v>
      </c>
      <c r="F277" s="5" t="s">
        <v>1139</v>
      </c>
      <c r="G277" s="37" t="s">
        <v>956</v>
      </c>
    </row>
    <row r="278" spans="1:7" ht="15" customHeight="1">
      <c r="A278" s="112" t="s">
        <v>1055</v>
      </c>
      <c r="B278" s="109">
        <v>3522</v>
      </c>
      <c r="C278" s="110" t="s">
        <v>1080</v>
      </c>
      <c r="D278" s="275">
        <v>36261</v>
      </c>
      <c r="E278" s="132">
        <v>9000</v>
      </c>
      <c r="F278" s="132">
        <v>8940</v>
      </c>
      <c r="G278" s="135">
        <f aca="true" t="shared" si="12" ref="G278:G286">F278/E278*100</f>
        <v>99.33333333333333</v>
      </c>
    </row>
    <row r="279" spans="1:7" ht="15" customHeight="1">
      <c r="A279" s="241">
        <v>5000</v>
      </c>
      <c r="B279" s="269" t="s">
        <v>895</v>
      </c>
      <c r="C279" s="110" t="s">
        <v>879</v>
      </c>
      <c r="D279" s="133">
        <v>21452</v>
      </c>
      <c r="E279" s="132">
        <v>21452</v>
      </c>
      <c r="F279" s="132">
        <v>20000</v>
      </c>
      <c r="G279" s="223">
        <f t="shared" si="12"/>
        <v>93.23140033563304</v>
      </c>
    </row>
    <row r="280" spans="1:7" ht="26.25" customHeight="1">
      <c r="A280" s="112" t="s">
        <v>1055</v>
      </c>
      <c r="B280" s="109">
        <v>3522</v>
      </c>
      <c r="C280" s="100" t="s">
        <v>949</v>
      </c>
      <c r="D280" s="171">
        <v>40300</v>
      </c>
      <c r="E280" s="132">
        <v>31915</v>
      </c>
      <c r="F280" s="132">
        <v>31915</v>
      </c>
      <c r="G280" s="135">
        <f t="shared" si="12"/>
        <v>100</v>
      </c>
    </row>
    <row r="281" spans="1:7" ht="26.25" customHeight="1">
      <c r="A281" s="112" t="s">
        <v>1055</v>
      </c>
      <c r="B281" s="109">
        <v>3522</v>
      </c>
      <c r="C281" s="100" t="s">
        <v>1211</v>
      </c>
      <c r="D281" s="171">
        <v>0</v>
      </c>
      <c r="E281" s="132">
        <v>838</v>
      </c>
      <c r="F281" s="132">
        <v>838</v>
      </c>
      <c r="G281" s="135">
        <f>F281/E281*100</f>
        <v>100</v>
      </c>
    </row>
    <row r="282" spans="1:7" ht="15" customHeight="1">
      <c r="A282" s="241">
        <v>5000</v>
      </c>
      <c r="B282" s="269" t="s">
        <v>895</v>
      </c>
      <c r="C282" s="110" t="s">
        <v>951</v>
      </c>
      <c r="D282" s="133">
        <v>55500</v>
      </c>
      <c r="E282" s="132">
        <v>16700</v>
      </c>
      <c r="F282" s="132">
        <v>16232</v>
      </c>
      <c r="G282" s="223">
        <f t="shared" si="12"/>
        <v>97.19760479041916</v>
      </c>
    </row>
    <row r="283" spans="1:7" ht="24.75" customHeight="1">
      <c r="A283" s="241">
        <v>5000</v>
      </c>
      <c r="B283" s="269" t="s">
        <v>895</v>
      </c>
      <c r="C283" s="110" t="s">
        <v>1086</v>
      </c>
      <c r="D283" s="133">
        <v>7648</v>
      </c>
      <c r="E283" s="132">
        <v>2648</v>
      </c>
      <c r="F283" s="132">
        <v>0</v>
      </c>
      <c r="G283" s="223">
        <v>0</v>
      </c>
    </row>
    <row r="284" spans="1:7" ht="25.5" customHeight="1">
      <c r="A284" s="112">
        <v>5000</v>
      </c>
      <c r="B284" s="269" t="s">
        <v>895</v>
      </c>
      <c r="C284" s="110" t="s">
        <v>1084</v>
      </c>
      <c r="D284" s="133">
        <v>9000</v>
      </c>
      <c r="E284" s="132">
        <v>500</v>
      </c>
      <c r="F284" s="132">
        <v>0</v>
      </c>
      <c r="G284" s="223">
        <f t="shared" si="12"/>
        <v>0</v>
      </c>
    </row>
    <row r="285" spans="1:7" ht="25.5" customHeight="1">
      <c r="A285" s="112" t="s">
        <v>1055</v>
      </c>
      <c r="B285" s="269" t="s">
        <v>895</v>
      </c>
      <c r="C285" s="110" t="s">
        <v>1085</v>
      </c>
      <c r="D285" s="133">
        <v>17178</v>
      </c>
      <c r="E285" s="132">
        <v>1</v>
      </c>
      <c r="F285" s="132">
        <v>0</v>
      </c>
      <c r="G285" s="223">
        <f t="shared" si="12"/>
        <v>0</v>
      </c>
    </row>
    <row r="286" spans="1:239" s="24" customFormat="1" ht="15" customHeight="1">
      <c r="A286" s="151"/>
      <c r="B286" s="167"/>
      <c r="C286" s="166" t="s">
        <v>748</v>
      </c>
      <c r="D286" s="152">
        <f>SUM(D278:D285)</f>
        <v>187339</v>
      </c>
      <c r="E286" s="152">
        <f>SUM(E278:E285)</f>
        <v>83054</v>
      </c>
      <c r="F286" s="152">
        <f>SUM(F278:F285)</f>
        <v>77925</v>
      </c>
      <c r="G286" s="88">
        <f t="shared" si="12"/>
        <v>93.82449972307174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</row>
    <row r="287" spans="1:239" s="24" customFormat="1" ht="12.75">
      <c r="A287" s="13"/>
      <c r="B287" s="53"/>
      <c r="C287" s="155"/>
      <c r="D287" s="156"/>
      <c r="E287" s="156"/>
      <c r="F287" s="156"/>
      <c r="G287" s="25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</row>
    <row r="288" spans="1:239" s="24" customFormat="1" ht="14.25" customHeight="1">
      <c r="A288" s="892" t="s">
        <v>814</v>
      </c>
      <c r="B288" s="892"/>
      <c r="C288" s="892"/>
      <c r="D288" s="892"/>
      <c r="E288" s="892"/>
      <c r="F288" s="288"/>
      <c r="G288" s="586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</row>
    <row r="289" spans="1:239" s="24" customFormat="1" ht="9" customHeight="1">
      <c r="A289" s="345"/>
      <c r="B289" s="345"/>
      <c r="C289" s="501"/>
      <c r="D289" s="348"/>
      <c r="E289" s="348"/>
      <c r="F289" s="587"/>
      <c r="G289" s="50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</row>
    <row r="290" spans="1:239" s="24" customFormat="1" ht="25.5">
      <c r="A290" s="5" t="s">
        <v>1144</v>
      </c>
      <c r="B290" s="5" t="s">
        <v>1145</v>
      </c>
      <c r="C290" s="4" t="s">
        <v>1148</v>
      </c>
      <c r="D290" s="773" t="s">
        <v>1242</v>
      </c>
      <c r="E290" s="774" t="s">
        <v>1243</v>
      </c>
      <c r="F290" s="5" t="s">
        <v>1139</v>
      </c>
      <c r="G290" s="37" t="s">
        <v>956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</row>
    <row r="291" spans="1:239" s="24" customFormat="1" ht="38.25">
      <c r="A291" s="112" t="s">
        <v>1055</v>
      </c>
      <c r="B291" s="112" t="s">
        <v>895</v>
      </c>
      <c r="C291" s="113" t="s">
        <v>545</v>
      </c>
      <c r="D291" s="133">
        <v>0</v>
      </c>
      <c r="E291" s="133">
        <v>337</v>
      </c>
      <c r="F291" s="132">
        <v>337</v>
      </c>
      <c r="G291" s="223">
        <f>F291/E291*100</f>
        <v>100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</row>
    <row r="292" spans="1:239" s="24" customFormat="1" ht="15" customHeight="1">
      <c r="A292" s="570"/>
      <c r="B292" s="571"/>
      <c r="C292" s="200" t="s">
        <v>815</v>
      </c>
      <c r="D292" s="87">
        <f>SUM(D291)</f>
        <v>0</v>
      </c>
      <c r="E292" s="87">
        <f>SUM(E291)</f>
        <v>337</v>
      </c>
      <c r="F292" s="87">
        <f>SUM(F291)</f>
        <v>337</v>
      </c>
      <c r="G292" s="278">
        <f>F292/E292*100</f>
        <v>100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</row>
    <row r="293" spans="1:239" s="24" customFormat="1" ht="18" customHeight="1">
      <c r="A293" s="13"/>
      <c r="B293" s="53"/>
      <c r="C293" s="155"/>
      <c r="D293" s="156"/>
      <c r="E293" s="157"/>
      <c r="F293" s="158"/>
      <c r="G293" s="25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</row>
    <row r="294" spans="1:239" s="89" customFormat="1" ht="12.75">
      <c r="A294" s="160"/>
      <c r="B294" s="169"/>
      <c r="C294" s="168" t="s">
        <v>780</v>
      </c>
      <c r="D294" s="161">
        <f>D261+D273+D286</f>
        <v>387035</v>
      </c>
      <c r="E294" s="161">
        <f>E261+E273+E286+E292</f>
        <v>1037315</v>
      </c>
      <c r="F294" s="161">
        <f>F261+F273+F286+F292</f>
        <v>978336</v>
      </c>
      <c r="G294" s="7">
        <f>F294/E294*100</f>
        <v>94.31426326622096</v>
      </c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</row>
    <row r="295" spans="1:239" s="89" customFormat="1" ht="12.75">
      <c r="A295" s="13"/>
      <c r="B295" s="53"/>
      <c r="C295" s="155"/>
      <c r="D295" s="156"/>
      <c r="E295" s="156"/>
      <c r="F295" s="156"/>
      <c r="G295" s="25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</row>
    <row r="296" spans="1:239" s="24" customFormat="1" ht="15.75">
      <c r="A296" s="58" t="s">
        <v>1213</v>
      </c>
      <c r="D296" s="61"/>
      <c r="E296" s="61"/>
      <c r="F296" s="61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</row>
    <row r="297" spans="2:239" s="24" customFormat="1" ht="12" customHeight="1">
      <c r="B297"/>
      <c r="C297"/>
      <c r="D297" s="12"/>
      <c r="E297" s="12"/>
      <c r="F297" s="61"/>
      <c r="G297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</row>
    <row r="298" spans="1:239" s="24" customFormat="1" ht="14.25" customHeight="1">
      <c r="A298" s="49" t="s">
        <v>1208</v>
      </c>
      <c r="B298"/>
      <c r="C298"/>
      <c r="D298" s="12"/>
      <c r="E298" s="12"/>
      <c r="F298" s="61"/>
      <c r="G298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</row>
    <row r="299" spans="1:239" s="24" customFormat="1" ht="9" customHeight="1">
      <c r="A299" s="49"/>
      <c r="B299"/>
      <c r="C299"/>
      <c r="D299" s="12"/>
      <c r="E299" s="12"/>
      <c r="F299" s="61"/>
      <c r="G299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</row>
    <row r="300" spans="1:239" s="24" customFormat="1" ht="25.5" customHeight="1">
      <c r="A300" s="5" t="s">
        <v>1144</v>
      </c>
      <c r="B300" s="5" t="s">
        <v>1145</v>
      </c>
      <c r="C300" s="4" t="s">
        <v>1148</v>
      </c>
      <c r="D300" s="773" t="s">
        <v>1242</v>
      </c>
      <c r="E300" s="774" t="s">
        <v>1243</v>
      </c>
      <c r="F300" s="5" t="s">
        <v>1139</v>
      </c>
      <c r="G300" s="37" t="s">
        <v>956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</row>
    <row r="301" spans="1:239" s="24" customFormat="1" ht="25.5">
      <c r="A301" s="112" t="s">
        <v>1057</v>
      </c>
      <c r="B301" s="109">
        <v>3719</v>
      </c>
      <c r="C301" s="100" t="s">
        <v>710</v>
      </c>
      <c r="D301" s="171">
        <v>250</v>
      </c>
      <c r="E301" s="132">
        <v>250</v>
      </c>
      <c r="F301" s="132">
        <v>239</v>
      </c>
      <c r="G301" s="135">
        <f aca="true" t="shared" si="13" ref="G301:G312">F301/E301*100</f>
        <v>95.6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</row>
    <row r="302" spans="1:239" s="24" customFormat="1" ht="25.5">
      <c r="A302" s="112" t="s">
        <v>1057</v>
      </c>
      <c r="B302" s="109">
        <v>3729</v>
      </c>
      <c r="C302" s="100" t="s">
        <v>728</v>
      </c>
      <c r="D302" s="171">
        <v>100</v>
      </c>
      <c r="E302" s="132">
        <v>4043</v>
      </c>
      <c r="F302" s="132">
        <v>96</v>
      </c>
      <c r="G302" s="135">
        <f t="shared" si="13"/>
        <v>2.374474400197873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</row>
    <row r="303" spans="1:239" s="24" customFormat="1" ht="13.5" customHeight="1">
      <c r="A303" s="112" t="s">
        <v>1057</v>
      </c>
      <c r="B303" s="109">
        <v>3742</v>
      </c>
      <c r="C303" s="100" t="s">
        <v>902</v>
      </c>
      <c r="D303" s="171">
        <v>3900</v>
      </c>
      <c r="E303" s="132">
        <v>3900</v>
      </c>
      <c r="F303" s="132">
        <v>3822</v>
      </c>
      <c r="G303" s="135">
        <f t="shared" si="13"/>
        <v>98</v>
      </c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</row>
    <row r="304" spans="1:239" s="24" customFormat="1" ht="15" customHeight="1">
      <c r="A304" s="112" t="s">
        <v>1057</v>
      </c>
      <c r="B304" s="109">
        <v>3792</v>
      </c>
      <c r="C304" s="100" t="s">
        <v>1119</v>
      </c>
      <c r="D304" s="171">
        <v>90</v>
      </c>
      <c r="E304" s="132">
        <v>90</v>
      </c>
      <c r="F304" s="132">
        <v>90</v>
      </c>
      <c r="G304" s="135">
        <f t="shared" si="13"/>
        <v>100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</row>
    <row r="305" spans="1:239" s="24" customFormat="1" ht="14.25" customHeight="1">
      <c r="A305" s="112" t="s">
        <v>1057</v>
      </c>
      <c r="B305" s="109">
        <v>3799</v>
      </c>
      <c r="C305" s="100" t="s">
        <v>1074</v>
      </c>
      <c r="D305" s="171">
        <v>300</v>
      </c>
      <c r="E305" s="132">
        <v>300</v>
      </c>
      <c r="F305" s="132">
        <v>0</v>
      </c>
      <c r="G305" s="135">
        <f t="shared" si="13"/>
        <v>0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</row>
    <row r="306" spans="1:239" s="24" customFormat="1" ht="15.75" customHeight="1">
      <c r="A306" s="112" t="s">
        <v>1057</v>
      </c>
      <c r="B306" s="109">
        <v>3741</v>
      </c>
      <c r="C306" s="100" t="s">
        <v>1015</v>
      </c>
      <c r="D306" s="171">
        <v>70</v>
      </c>
      <c r="E306" s="132">
        <v>70</v>
      </c>
      <c r="F306" s="132">
        <v>35</v>
      </c>
      <c r="G306" s="135">
        <f t="shared" si="13"/>
        <v>50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</row>
    <row r="307" spans="1:239" s="24" customFormat="1" ht="15.75" customHeight="1">
      <c r="A307" s="112" t="s">
        <v>1057</v>
      </c>
      <c r="B307" s="109">
        <v>3741</v>
      </c>
      <c r="C307" s="100" t="s">
        <v>711</v>
      </c>
      <c r="D307" s="171">
        <v>0</v>
      </c>
      <c r="E307" s="132">
        <v>3113</v>
      </c>
      <c r="F307" s="132">
        <v>3113</v>
      </c>
      <c r="G307" s="135">
        <f t="shared" si="13"/>
        <v>100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</row>
    <row r="308" spans="1:239" s="24" customFormat="1" ht="13.5" customHeight="1">
      <c r="A308" s="112" t="s">
        <v>1057</v>
      </c>
      <c r="B308" s="109">
        <v>3771</v>
      </c>
      <c r="C308" s="100" t="s">
        <v>831</v>
      </c>
      <c r="D308" s="171">
        <v>0</v>
      </c>
      <c r="E308" s="132">
        <v>3129</v>
      </c>
      <c r="F308" s="132">
        <v>3129</v>
      </c>
      <c r="G308" s="135">
        <f t="shared" si="13"/>
        <v>100</v>
      </c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</row>
    <row r="309" spans="1:239" s="24" customFormat="1" ht="14.25" customHeight="1">
      <c r="A309" s="112" t="s">
        <v>1057</v>
      </c>
      <c r="B309" s="109">
        <v>3773</v>
      </c>
      <c r="C309" s="100" t="s">
        <v>832</v>
      </c>
      <c r="D309" s="171">
        <v>0</v>
      </c>
      <c r="E309" s="132">
        <v>45</v>
      </c>
      <c r="F309" s="132">
        <v>45</v>
      </c>
      <c r="G309" s="135">
        <f t="shared" si="13"/>
        <v>100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</row>
    <row r="310" spans="1:239" s="24" customFormat="1" ht="64.5" customHeight="1">
      <c r="A310" s="112" t="s">
        <v>1057</v>
      </c>
      <c r="B310" s="109">
        <v>3727</v>
      </c>
      <c r="C310" s="100" t="s">
        <v>919</v>
      </c>
      <c r="D310" s="171">
        <v>1400</v>
      </c>
      <c r="E310" s="132">
        <v>1400</v>
      </c>
      <c r="F310" s="132">
        <v>1358</v>
      </c>
      <c r="G310" s="135">
        <f t="shared" si="13"/>
        <v>97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</row>
    <row r="311" spans="1:239" s="24" customFormat="1" ht="25.5" customHeight="1">
      <c r="A311" s="112" t="s">
        <v>1057</v>
      </c>
      <c r="B311" s="109">
        <v>3741</v>
      </c>
      <c r="C311" s="100" t="s">
        <v>1226</v>
      </c>
      <c r="D311" s="171">
        <v>1500</v>
      </c>
      <c r="E311" s="132">
        <v>1500</v>
      </c>
      <c r="F311" s="132">
        <v>1500</v>
      </c>
      <c r="G311" s="135">
        <f t="shared" si="13"/>
        <v>100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</row>
    <row r="312" spans="1:7" s="61" customFormat="1" ht="15" customHeight="1">
      <c r="A312" s="151"/>
      <c r="B312" s="167"/>
      <c r="C312" s="166" t="s">
        <v>778</v>
      </c>
      <c r="D312" s="152">
        <f>SUM(D301:D311)</f>
        <v>7610</v>
      </c>
      <c r="E312" s="153">
        <f>SUM(E301:E311)</f>
        <v>17840</v>
      </c>
      <c r="F312" s="181">
        <f>SUM(F301:F311)</f>
        <v>13427</v>
      </c>
      <c r="G312" s="88">
        <f t="shared" si="13"/>
        <v>75.26345291479821</v>
      </c>
    </row>
    <row r="313" spans="1:7" s="61" customFormat="1" ht="12.75">
      <c r="A313" s="140"/>
      <c r="B313" s="141"/>
      <c r="C313" s="301"/>
      <c r="D313" s="775"/>
      <c r="E313" s="776"/>
      <c r="F313" s="778"/>
      <c r="G313" s="777"/>
    </row>
    <row r="314" spans="1:7" s="61" customFormat="1" ht="12.75" customHeight="1">
      <c r="A314" s="941" t="s">
        <v>278</v>
      </c>
      <c r="B314" s="941"/>
      <c r="C314" s="941"/>
      <c r="D314" s="941"/>
      <c r="E314" s="941"/>
      <c r="F314" s="941"/>
      <c r="G314" s="941"/>
    </row>
    <row r="315" spans="1:7" s="61" customFormat="1" ht="12.75" customHeight="1">
      <c r="A315" s="941"/>
      <c r="B315" s="941"/>
      <c r="C315" s="941"/>
      <c r="D315" s="941"/>
      <c r="E315" s="941"/>
      <c r="F315" s="941"/>
      <c r="G315" s="941"/>
    </row>
    <row r="316" spans="1:239" s="24" customFormat="1" ht="12.75" customHeight="1">
      <c r="A316" s="941"/>
      <c r="B316" s="941"/>
      <c r="C316" s="941"/>
      <c r="D316" s="941"/>
      <c r="E316" s="941"/>
      <c r="F316" s="941"/>
      <c r="G316" s="94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61"/>
      <c r="CG316" s="61"/>
      <c r="CH316" s="61"/>
      <c r="CI316" s="61"/>
      <c r="CJ316" s="61"/>
      <c r="CK316" s="61"/>
      <c r="CL316" s="61"/>
      <c r="CM316" s="61"/>
      <c r="CN316" s="61"/>
      <c r="CO316" s="61"/>
      <c r="CP316" s="61"/>
      <c r="CQ316" s="61"/>
      <c r="CR316" s="61"/>
      <c r="CS316" s="61"/>
      <c r="CT316" s="61"/>
      <c r="CU316" s="61"/>
      <c r="CV316" s="61"/>
      <c r="CW316" s="61"/>
      <c r="CX316" s="61"/>
      <c r="CY316" s="61"/>
      <c r="CZ316" s="61"/>
      <c r="DA316" s="61"/>
      <c r="DB316" s="61"/>
      <c r="DC316" s="61"/>
      <c r="DD316" s="61"/>
      <c r="DE316" s="61"/>
      <c r="DF316" s="61"/>
      <c r="DG316" s="61"/>
      <c r="DH316" s="61"/>
      <c r="DI316" s="61"/>
      <c r="DJ316" s="61"/>
      <c r="DK316" s="61"/>
      <c r="DL316" s="61"/>
      <c r="DM316" s="61"/>
      <c r="DN316" s="61"/>
      <c r="DO316" s="61"/>
      <c r="DP316" s="61"/>
      <c r="DQ316" s="61"/>
      <c r="DR316" s="61"/>
      <c r="DS316" s="61"/>
      <c r="DT316" s="61"/>
      <c r="DU316" s="61"/>
      <c r="DV316" s="61"/>
      <c r="DW316" s="61"/>
      <c r="DX316" s="61"/>
      <c r="DY316" s="61"/>
      <c r="DZ316" s="61"/>
      <c r="EA316" s="61"/>
      <c r="EB316" s="61"/>
      <c r="EC316" s="61"/>
      <c r="ED316" s="61"/>
      <c r="EE316" s="61"/>
      <c r="EF316" s="61"/>
      <c r="EG316" s="61"/>
      <c r="EH316" s="61"/>
      <c r="EI316" s="61"/>
      <c r="EJ316" s="61"/>
      <c r="EK316" s="61"/>
      <c r="EL316" s="61"/>
      <c r="EM316" s="61"/>
      <c r="EN316" s="61"/>
      <c r="EO316" s="61"/>
      <c r="EP316" s="61"/>
      <c r="EQ316" s="61"/>
      <c r="ER316" s="61"/>
      <c r="ES316" s="61"/>
      <c r="ET316" s="61"/>
      <c r="EU316" s="61"/>
      <c r="EV316" s="61"/>
      <c r="EW316" s="61"/>
      <c r="EX316" s="61"/>
      <c r="EY316" s="61"/>
      <c r="EZ316" s="61"/>
      <c r="FA316" s="61"/>
      <c r="FB316" s="61"/>
      <c r="FC316" s="61"/>
      <c r="FD316" s="61"/>
      <c r="FE316" s="61"/>
      <c r="FF316" s="61"/>
      <c r="FG316" s="61"/>
      <c r="FH316" s="61"/>
      <c r="FI316" s="61"/>
      <c r="FJ316" s="61"/>
      <c r="FK316" s="61"/>
      <c r="FL316" s="61"/>
      <c r="FM316" s="61"/>
      <c r="FN316" s="61"/>
      <c r="FO316" s="61"/>
      <c r="FP316" s="61"/>
      <c r="FQ316" s="61"/>
      <c r="FR316" s="61"/>
      <c r="FS316" s="61"/>
      <c r="FT316" s="61"/>
      <c r="FU316" s="61"/>
      <c r="FV316" s="61"/>
      <c r="FW316" s="61"/>
      <c r="FX316" s="61"/>
      <c r="FY316" s="61"/>
      <c r="FZ316" s="61"/>
      <c r="GA316" s="61"/>
      <c r="GB316" s="61"/>
      <c r="GC316" s="61"/>
      <c r="GD316" s="61"/>
      <c r="GE316" s="61"/>
      <c r="GF316" s="61"/>
      <c r="GG316" s="61"/>
      <c r="GH316" s="61"/>
      <c r="GI316" s="61"/>
      <c r="GJ316" s="61"/>
      <c r="GK316" s="61"/>
      <c r="GL316" s="61"/>
      <c r="GM316" s="61"/>
      <c r="GN316" s="61"/>
      <c r="GO316" s="61"/>
      <c r="GP316" s="61"/>
      <c r="GQ316" s="61"/>
      <c r="GR316" s="61"/>
      <c r="GS316" s="61"/>
      <c r="GT316" s="61"/>
      <c r="GU316" s="61"/>
      <c r="GV316" s="61"/>
      <c r="GW316" s="61"/>
      <c r="GX316" s="61"/>
      <c r="GY316" s="61"/>
      <c r="GZ316" s="61"/>
      <c r="HA316" s="61"/>
      <c r="HB316" s="61"/>
      <c r="HC316" s="61"/>
      <c r="HD316" s="61"/>
      <c r="HE316" s="61"/>
      <c r="HF316" s="61"/>
      <c r="HG316" s="61"/>
      <c r="HH316" s="61"/>
      <c r="HI316" s="61"/>
      <c r="HJ316" s="61"/>
      <c r="HK316" s="61"/>
      <c r="HL316" s="61"/>
      <c r="HM316" s="61"/>
      <c r="HN316" s="61"/>
      <c r="HO316" s="61"/>
      <c r="HP316" s="61"/>
      <c r="HQ316" s="61"/>
      <c r="HR316" s="61"/>
      <c r="HS316" s="61"/>
      <c r="HT316" s="61"/>
      <c r="HU316" s="61"/>
      <c r="HV316" s="61"/>
      <c r="HW316" s="61"/>
      <c r="HX316" s="61"/>
      <c r="HY316" s="61"/>
      <c r="HZ316" s="61"/>
      <c r="IA316" s="61"/>
      <c r="IB316" s="61"/>
      <c r="IC316" s="61"/>
      <c r="ID316" s="61"/>
      <c r="IE316" s="61"/>
    </row>
    <row r="317" spans="1:239" s="24" customFormat="1" ht="12.75" customHeight="1">
      <c r="A317" s="941"/>
      <c r="B317" s="941"/>
      <c r="C317" s="941"/>
      <c r="D317" s="941"/>
      <c r="E317" s="941"/>
      <c r="F317" s="941"/>
      <c r="G317" s="94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1"/>
      <c r="CF317" s="61"/>
      <c r="CG317" s="61"/>
      <c r="CH317" s="61"/>
      <c r="CI317" s="61"/>
      <c r="CJ317" s="61"/>
      <c r="CK317" s="61"/>
      <c r="CL317" s="61"/>
      <c r="CM317" s="61"/>
      <c r="CN317" s="61"/>
      <c r="CO317" s="61"/>
      <c r="CP317" s="61"/>
      <c r="CQ317" s="61"/>
      <c r="CR317" s="61"/>
      <c r="CS317" s="61"/>
      <c r="CT317" s="61"/>
      <c r="CU317" s="61"/>
      <c r="CV317" s="61"/>
      <c r="CW317" s="61"/>
      <c r="CX317" s="61"/>
      <c r="CY317" s="61"/>
      <c r="CZ317" s="61"/>
      <c r="DA317" s="61"/>
      <c r="DB317" s="61"/>
      <c r="DC317" s="61"/>
      <c r="DD317" s="61"/>
      <c r="DE317" s="61"/>
      <c r="DF317" s="61"/>
      <c r="DG317" s="61"/>
      <c r="DH317" s="61"/>
      <c r="DI317" s="61"/>
      <c r="DJ317" s="61"/>
      <c r="DK317" s="61"/>
      <c r="DL317" s="61"/>
      <c r="DM317" s="61"/>
      <c r="DN317" s="61"/>
      <c r="DO317" s="61"/>
      <c r="DP317" s="61"/>
      <c r="DQ317" s="61"/>
      <c r="DR317" s="61"/>
      <c r="DS317" s="61"/>
      <c r="DT317" s="61"/>
      <c r="DU317" s="61"/>
      <c r="DV317" s="61"/>
      <c r="DW317" s="61"/>
      <c r="DX317" s="61"/>
      <c r="DY317" s="61"/>
      <c r="DZ317" s="61"/>
      <c r="EA317" s="61"/>
      <c r="EB317" s="61"/>
      <c r="EC317" s="61"/>
      <c r="ED317" s="61"/>
      <c r="EE317" s="61"/>
      <c r="EF317" s="61"/>
      <c r="EG317" s="61"/>
      <c r="EH317" s="61"/>
      <c r="EI317" s="61"/>
      <c r="EJ317" s="61"/>
      <c r="EK317" s="61"/>
      <c r="EL317" s="61"/>
      <c r="EM317" s="61"/>
      <c r="EN317" s="61"/>
      <c r="EO317" s="61"/>
      <c r="EP317" s="61"/>
      <c r="EQ317" s="61"/>
      <c r="ER317" s="61"/>
      <c r="ES317" s="61"/>
      <c r="ET317" s="61"/>
      <c r="EU317" s="61"/>
      <c r="EV317" s="61"/>
      <c r="EW317" s="61"/>
      <c r="EX317" s="61"/>
      <c r="EY317" s="61"/>
      <c r="EZ317" s="61"/>
      <c r="FA317" s="61"/>
      <c r="FB317" s="61"/>
      <c r="FC317" s="61"/>
      <c r="FD317" s="61"/>
      <c r="FE317" s="61"/>
      <c r="FF317" s="61"/>
      <c r="FG317" s="61"/>
      <c r="FH317" s="61"/>
      <c r="FI317" s="61"/>
      <c r="FJ317" s="61"/>
      <c r="FK317" s="61"/>
      <c r="FL317" s="61"/>
      <c r="FM317" s="61"/>
      <c r="FN317" s="61"/>
      <c r="FO317" s="61"/>
      <c r="FP317" s="61"/>
      <c r="FQ317" s="61"/>
      <c r="FR317" s="61"/>
      <c r="FS317" s="61"/>
      <c r="FT317" s="61"/>
      <c r="FU317" s="61"/>
      <c r="FV317" s="61"/>
      <c r="FW317" s="61"/>
      <c r="FX317" s="61"/>
      <c r="FY317" s="61"/>
      <c r="FZ317" s="61"/>
      <c r="GA317" s="61"/>
      <c r="GB317" s="61"/>
      <c r="GC317" s="61"/>
      <c r="GD317" s="61"/>
      <c r="GE317" s="61"/>
      <c r="GF317" s="61"/>
      <c r="GG317" s="61"/>
      <c r="GH317" s="61"/>
      <c r="GI317" s="61"/>
      <c r="GJ317" s="61"/>
      <c r="GK317" s="61"/>
      <c r="GL317" s="61"/>
      <c r="GM317" s="61"/>
      <c r="GN317" s="61"/>
      <c r="GO317" s="61"/>
      <c r="GP317" s="61"/>
      <c r="GQ317" s="61"/>
      <c r="GR317" s="61"/>
      <c r="GS317" s="61"/>
      <c r="GT317" s="61"/>
      <c r="GU317" s="61"/>
      <c r="GV317" s="61"/>
      <c r="GW317" s="61"/>
      <c r="GX317" s="61"/>
      <c r="GY317" s="61"/>
      <c r="GZ317" s="61"/>
      <c r="HA317" s="61"/>
      <c r="HB317" s="61"/>
      <c r="HC317" s="61"/>
      <c r="HD317" s="61"/>
      <c r="HE317" s="61"/>
      <c r="HF317" s="61"/>
      <c r="HG317" s="61"/>
      <c r="HH317" s="61"/>
      <c r="HI317" s="61"/>
      <c r="HJ317" s="61"/>
      <c r="HK317" s="61"/>
      <c r="HL317" s="61"/>
      <c r="HM317" s="61"/>
      <c r="HN317" s="61"/>
      <c r="HO317" s="61"/>
      <c r="HP317" s="61"/>
      <c r="HQ317" s="61"/>
      <c r="HR317" s="61"/>
      <c r="HS317" s="61"/>
      <c r="HT317" s="61"/>
      <c r="HU317" s="61"/>
      <c r="HV317" s="61"/>
      <c r="HW317" s="61"/>
      <c r="HX317" s="61"/>
      <c r="HY317" s="61"/>
      <c r="HZ317" s="61"/>
      <c r="IA317" s="61"/>
      <c r="IB317" s="61"/>
      <c r="IC317" s="61"/>
      <c r="ID317" s="61"/>
      <c r="IE317" s="61"/>
    </row>
    <row r="318" spans="1:239" s="24" customFormat="1" ht="12.75">
      <c r="A318" s="772"/>
      <c r="B318" s="772"/>
      <c r="C318" s="772"/>
      <c r="D318" s="772"/>
      <c r="E318" s="772"/>
      <c r="F318" s="772"/>
      <c r="G318" s="772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61"/>
      <c r="CL318" s="61"/>
      <c r="CM318" s="61"/>
      <c r="CN318" s="61"/>
      <c r="CO318" s="61"/>
      <c r="CP318" s="61"/>
      <c r="CQ318" s="61"/>
      <c r="CR318" s="61"/>
      <c r="CS318" s="61"/>
      <c r="CT318" s="61"/>
      <c r="CU318" s="61"/>
      <c r="CV318" s="61"/>
      <c r="CW318" s="61"/>
      <c r="CX318" s="61"/>
      <c r="CY318" s="61"/>
      <c r="CZ318" s="61"/>
      <c r="DA318" s="61"/>
      <c r="DB318" s="61"/>
      <c r="DC318" s="61"/>
      <c r="DD318" s="61"/>
      <c r="DE318" s="61"/>
      <c r="DF318" s="61"/>
      <c r="DG318" s="61"/>
      <c r="DH318" s="61"/>
      <c r="DI318" s="61"/>
      <c r="DJ318" s="61"/>
      <c r="DK318" s="61"/>
      <c r="DL318" s="61"/>
      <c r="DM318" s="61"/>
      <c r="DN318" s="61"/>
      <c r="DO318" s="61"/>
      <c r="DP318" s="61"/>
      <c r="DQ318" s="61"/>
      <c r="DR318" s="61"/>
      <c r="DS318" s="61"/>
      <c r="DT318" s="61"/>
      <c r="DU318" s="61"/>
      <c r="DV318" s="61"/>
      <c r="DW318" s="61"/>
      <c r="DX318" s="61"/>
      <c r="DY318" s="61"/>
      <c r="DZ318" s="61"/>
      <c r="EA318" s="61"/>
      <c r="EB318" s="61"/>
      <c r="EC318" s="61"/>
      <c r="ED318" s="61"/>
      <c r="EE318" s="61"/>
      <c r="EF318" s="61"/>
      <c r="EG318" s="61"/>
      <c r="EH318" s="61"/>
      <c r="EI318" s="61"/>
      <c r="EJ318" s="61"/>
      <c r="EK318" s="61"/>
      <c r="EL318" s="61"/>
      <c r="EM318" s="61"/>
      <c r="EN318" s="61"/>
      <c r="EO318" s="61"/>
      <c r="EP318" s="61"/>
      <c r="EQ318" s="61"/>
      <c r="ER318" s="61"/>
      <c r="ES318" s="61"/>
      <c r="ET318" s="61"/>
      <c r="EU318" s="61"/>
      <c r="EV318" s="61"/>
      <c r="EW318" s="61"/>
      <c r="EX318" s="61"/>
      <c r="EY318" s="61"/>
      <c r="EZ318" s="61"/>
      <c r="FA318" s="61"/>
      <c r="FB318" s="61"/>
      <c r="FC318" s="61"/>
      <c r="FD318" s="61"/>
      <c r="FE318" s="61"/>
      <c r="FF318" s="61"/>
      <c r="FG318" s="61"/>
      <c r="FH318" s="61"/>
      <c r="FI318" s="61"/>
      <c r="FJ318" s="61"/>
      <c r="FK318" s="61"/>
      <c r="FL318" s="61"/>
      <c r="FM318" s="61"/>
      <c r="FN318" s="61"/>
      <c r="FO318" s="61"/>
      <c r="FP318" s="61"/>
      <c r="FQ318" s="61"/>
      <c r="FR318" s="61"/>
      <c r="FS318" s="61"/>
      <c r="FT318" s="61"/>
      <c r="FU318" s="61"/>
      <c r="FV318" s="61"/>
      <c r="FW318" s="61"/>
      <c r="FX318" s="61"/>
      <c r="FY318" s="61"/>
      <c r="FZ318" s="61"/>
      <c r="GA318" s="61"/>
      <c r="GB318" s="61"/>
      <c r="GC318" s="61"/>
      <c r="GD318" s="61"/>
      <c r="GE318" s="61"/>
      <c r="GF318" s="61"/>
      <c r="GG318" s="61"/>
      <c r="GH318" s="61"/>
      <c r="GI318" s="61"/>
      <c r="GJ318" s="61"/>
      <c r="GK318" s="61"/>
      <c r="GL318" s="61"/>
      <c r="GM318" s="61"/>
      <c r="GN318" s="61"/>
      <c r="GO318" s="61"/>
      <c r="GP318" s="61"/>
      <c r="GQ318" s="61"/>
      <c r="GR318" s="61"/>
      <c r="GS318" s="61"/>
      <c r="GT318" s="61"/>
      <c r="GU318" s="61"/>
      <c r="GV318" s="61"/>
      <c r="GW318" s="61"/>
      <c r="GX318" s="61"/>
      <c r="GY318" s="61"/>
      <c r="GZ318" s="61"/>
      <c r="HA318" s="61"/>
      <c r="HB318" s="61"/>
      <c r="HC318" s="61"/>
      <c r="HD318" s="61"/>
      <c r="HE318" s="61"/>
      <c r="HF318" s="61"/>
      <c r="HG318" s="61"/>
      <c r="HH318" s="61"/>
      <c r="HI318" s="61"/>
      <c r="HJ318" s="61"/>
      <c r="HK318" s="61"/>
      <c r="HL318" s="61"/>
      <c r="HM318" s="61"/>
      <c r="HN318" s="61"/>
      <c r="HO318" s="61"/>
      <c r="HP318" s="61"/>
      <c r="HQ318" s="61"/>
      <c r="HR318" s="61"/>
      <c r="HS318" s="61"/>
      <c r="HT318" s="61"/>
      <c r="HU318" s="61"/>
      <c r="HV318" s="61"/>
      <c r="HW318" s="61"/>
      <c r="HX318" s="61"/>
      <c r="HY318" s="61"/>
      <c r="HZ318" s="61"/>
      <c r="IA318" s="61"/>
      <c r="IB318" s="61"/>
      <c r="IC318" s="61"/>
      <c r="ID318" s="61"/>
      <c r="IE318" s="61"/>
    </row>
    <row r="319" spans="1:239" s="24" customFormat="1" ht="12.75">
      <c r="A319" s="307"/>
      <c r="B319" s="308"/>
      <c r="C319" s="308"/>
      <c r="D319" s="308"/>
      <c r="E319" s="308"/>
      <c r="F319" s="308"/>
      <c r="G319" s="308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1"/>
      <c r="CB319" s="61"/>
      <c r="CC319" s="61"/>
      <c r="CD319" s="61"/>
      <c r="CE319" s="61"/>
      <c r="CF319" s="61"/>
      <c r="CG319" s="61"/>
      <c r="CH319" s="61"/>
      <c r="CI319" s="61"/>
      <c r="CJ319" s="61"/>
      <c r="CK319" s="61"/>
      <c r="CL319" s="61"/>
      <c r="CM319" s="61"/>
      <c r="CN319" s="61"/>
      <c r="CO319" s="61"/>
      <c r="CP319" s="61"/>
      <c r="CQ319" s="61"/>
      <c r="CR319" s="61"/>
      <c r="CS319" s="61"/>
      <c r="CT319" s="61"/>
      <c r="CU319" s="61"/>
      <c r="CV319" s="61"/>
      <c r="CW319" s="61"/>
      <c r="CX319" s="61"/>
      <c r="CY319" s="61"/>
      <c r="CZ319" s="61"/>
      <c r="DA319" s="61"/>
      <c r="DB319" s="61"/>
      <c r="DC319" s="61"/>
      <c r="DD319" s="61"/>
      <c r="DE319" s="61"/>
      <c r="DF319" s="61"/>
      <c r="DG319" s="61"/>
      <c r="DH319" s="61"/>
      <c r="DI319" s="61"/>
      <c r="DJ319" s="61"/>
      <c r="DK319" s="61"/>
      <c r="DL319" s="61"/>
      <c r="DM319" s="61"/>
      <c r="DN319" s="61"/>
      <c r="DO319" s="61"/>
      <c r="DP319" s="61"/>
      <c r="DQ319" s="61"/>
      <c r="DR319" s="61"/>
      <c r="DS319" s="61"/>
      <c r="DT319" s="61"/>
      <c r="DU319" s="61"/>
      <c r="DV319" s="61"/>
      <c r="DW319" s="61"/>
      <c r="DX319" s="61"/>
      <c r="DY319" s="61"/>
      <c r="DZ319" s="61"/>
      <c r="EA319" s="61"/>
      <c r="EB319" s="61"/>
      <c r="EC319" s="61"/>
      <c r="ED319" s="61"/>
      <c r="EE319" s="61"/>
      <c r="EF319" s="61"/>
      <c r="EG319" s="61"/>
      <c r="EH319" s="61"/>
      <c r="EI319" s="61"/>
      <c r="EJ319" s="61"/>
      <c r="EK319" s="61"/>
      <c r="EL319" s="61"/>
      <c r="EM319" s="61"/>
      <c r="EN319" s="61"/>
      <c r="EO319" s="61"/>
      <c r="EP319" s="61"/>
      <c r="EQ319" s="61"/>
      <c r="ER319" s="61"/>
      <c r="ES319" s="61"/>
      <c r="ET319" s="61"/>
      <c r="EU319" s="61"/>
      <c r="EV319" s="61"/>
      <c r="EW319" s="61"/>
      <c r="EX319" s="61"/>
      <c r="EY319" s="61"/>
      <c r="EZ319" s="61"/>
      <c r="FA319" s="61"/>
      <c r="FB319" s="61"/>
      <c r="FC319" s="61"/>
      <c r="FD319" s="61"/>
      <c r="FE319" s="61"/>
      <c r="FF319" s="61"/>
      <c r="FG319" s="61"/>
      <c r="FH319" s="61"/>
      <c r="FI319" s="61"/>
      <c r="FJ319" s="61"/>
      <c r="FK319" s="61"/>
      <c r="FL319" s="61"/>
      <c r="FM319" s="61"/>
      <c r="FN319" s="61"/>
      <c r="FO319" s="61"/>
      <c r="FP319" s="61"/>
      <c r="FQ319" s="61"/>
      <c r="FR319" s="61"/>
      <c r="FS319" s="61"/>
      <c r="FT319" s="61"/>
      <c r="FU319" s="61"/>
      <c r="FV319" s="61"/>
      <c r="FW319" s="61"/>
      <c r="FX319" s="61"/>
      <c r="FY319" s="61"/>
      <c r="FZ319" s="61"/>
      <c r="GA319" s="61"/>
      <c r="GB319" s="61"/>
      <c r="GC319" s="61"/>
      <c r="GD319" s="61"/>
      <c r="GE319" s="61"/>
      <c r="GF319" s="61"/>
      <c r="GG319" s="61"/>
      <c r="GH319" s="61"/>
      <c r="GI319" s="61"/>
      <c r="GJ319" s="61"/>
      <c r="GK319" s="61"/>
      <c r="GL319" s="61"/>
      <c r="GM319" s="61"/>
      <c r="GN319" s="61"/>
      <c r="GO319" s="61"/>
      <c r="GP319" s="61"/>
      <c r="GQ319" s="61"/>
      <c r="GR319" s="61"/>
      <c r="GS319" s="61"/>
      <c r="GT319" s="61"/>
      <c r="GU319" s="61"/>
      <c r="GV319" s="61"/>
      <c r="GW319" s="61"/>
      <c r="GX319" s="61"/>
      <c r="GY319" s="61"/>
      <c r="GZ319" s="61"/>
      <c r="HA319" s="61"/>
      <c r="HB319" s="61"/>
      <c r="HC319" s="61"/>
      <c r="HD319" s="61"/>
      <c r="HE319" s="61"/>
      <c r="HF319" s="61"/>
      <c r="HG319" s="61"/>
      <c r="HH319" s="61"/>
      <c r="HI319" s="61"/>
      <c r="HJ319" s="61"/>
      <c r="HK319" s="61"/>
      <c r="HL319" s="61"/>
      <c r="HM319" s="61"/>
      <c r="HN319" s="61"/>
      <c r="HO319" s="61"/>
      <c r="HP319" s="61"/>
      <c r="HQ319" s="61"/>
      <c r="HR319" s="61"/>
      <c r="HS319" s="61"/>
      <c r="HT319" s="61"/>
      <c r="HU319" s="61"/>
      <c r="HV319" s="61"/>
      <c r="HW319" s="61"/>
      <c r="HX319" s="61"/>
      <c r="HY319" s="61"/>
      <c r="HZ319" s="61"/>
      <c r="IA319" s="61"/>
      <c r="IB319" s="61"/>
      <c r="IC319" s="61"/>
      <c r="ID319" s="61"/>
      <c r="IE319" s="61"/>
    </row>
    <row r="320" spans="1:239" s="89" customFormat="1" ht="14.25" customHeight="1">
      <c r="A320" s="892" t="s">
        <v>1209</v>
      </c>
      <c r="B320" s="892"/>
      <c r="C320" s="892"/>
      <c r="D320" s="156"/>
      <c r="E320" s="156"/>
      <c r="F320" s="156"/>
      <c r="G320" s="83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</row>
    <row r="321" spans="1:239" s="89" customFormat="1" ht="9" customHeight="1">
      <c r="A321" s="17"/>
      <c r="B321" s="17"/>
      <c r="C321" s="17"/>
      <c r="D321" s="156"/>
      <c r="E321" s="156"/>
      <c r="F321" s="156"/>
      <c r="G321" s="83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</row>
    <row r="322" spans="1:7" ht="25.5" customHeight="1">
      <c r="A322" s="5" t="s">
        <v>1144</v>
      </c>
      <c r="B322" s="5" t="s">
        <v>1145</v>
      </c>
      <c r="C322" s="4" t="s">
        <v>1148</v>
      </c>
      <c r="D322" s="773" t="s">
        <v>1242</v>
      </c>
      <c r="E322" s="774" t="s">
        <v>1243</v>
      </c>
      <c r="F322" s="5" t="s">
        <v>1139</v>
      </c>
      <c r="G322" s="37" t="s">
        <v>956</v>
      </c>
    </row>
    <row r="323" spans="1:7" ht="38.25" customHeight="1">
      <c r="A323" s="112" t="s">
        <v>1057</v>
      </c>
      <c r="B323" s="109">
        <v>3741</v>
      </c>
      <c r="C323" s="110" t="s">
        <v>1227</v>
      </c>
      <c r="D323" s="275">
        <v>900</v>
      </c>
      <c r="E323" s="219">
        <v>900</v>
      </c>
      <c r="F323" s="132">
        <v>900</v>
      </c>
      <c r="G323" s="135">
        <f>F323/E323*100</f>
        <v>100</v>
      </c>
    </row>
    <row r="324" spans="1:7" ht="38.25" customHeight="1">
      <c r="A324" s="112" t="s">
        <v>1057</v>
      </c>
      <c r="B324" s="109">
        <v>3741</v>
      </c>
      <c r="C324" s="110" t="s">
        <v>1228</v>
      </c>
      <c r="D324" s="275">
        <v>200</v>
      </c>
      <c r="E324" s="219">
        <v>200</v>
      </c>
      <c r="F324" s="132">
        <v>200</v>
      </c>
      <c r="G324" s="135">
        <f>F324/E324*100</f>
        <v>100</v>
      </c>
    </row>
    <row r="325" spans="1:239" s="24" customFormat="1" ht="15" customHeight="1">
      <c r="A325" s="151"/>
      <c r="B325" s="167"/>
      <c r="C325" s="166" t="s">
        <v>779</v>
      </c>
      <c r="D325" s="153">
        <f>SUM(D323:D324)</f>
        <v>1100</v>
      </c>
      <c r="E325" s="153">
        <f>SUM(E323:E324)</f>
        <v>1100</v>
      </c>
      <c r="F325" s="181">
        <f>SUM(F323:F324)</f>
        <v>1100</v>
      </c>
      <c r="G325" s="88">
        <f>F325/E325*100</f>
        <v>100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</row>
    <row r="326" spans="1:239" s="24" customFormat="1" ht="12.75">
      <c r="A326" s="13"/>
      <c r="B326" s="53"/>
      <c r="C326" s="155"/>
      <c r="D326" s="156"/>
      <c r="E326" s="157"/>
      <c r="F326" s="192"/>
      <c r="G326" s="25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</row>
    <row r="327" spans="1:239" s="89" customFormat="1" ht="12.75">
      <c r="A327" s="160"/>
      <c r="B327" s="169"/>
      <c r="C327" s="168" t="s">
        <v>780</v>
      </c>
      <c r="D327" s="161">
        <f>D312+D325</f>
        <v>8710</v>
      </c>
      <c r="E327" s="161">
        <f>E312+E325</f>
        <v>18940</v>
      </c>
      <c r="F327" s="161">
        <f>F312+F325</f>
        <v>14527</v>
      </c>
      <c r="G327" s="7">
        <f>F327/E327*100</f>
        <v>76.7001055966209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</row>
    <row r="328" spans="1:239" s="24" customFormat="1" ht="12.75">
      <c r="A328" s="13"/>
      <c r="B328" s="53"/>
      <c r="C328" s="155"/>
      <c r="D328" s="156"/>
      <c r="E328" s="157"/>
      <c r="F328" s="158"/>
      <c r="G328" s="25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/>
      <c r="CD328" s="61"/>
      <c r="CE328" s="61"/>
      <c r="CF328" s="61"/>
      <c r="CG328" s="61"/>
      <c r="CH328" s="61"/>
      <c r="CI328" s="61"/>
      <c r="CJ328" s="61"/>
      <c r="CK328" s="61"/>
      <c r="CL328" s="61"/>
      <c r="CM328" s="61"/>
      <c r="CN328" s="61"/>
      <c r="CO328" s="61"/>
      <c r="CP328" s="61"/>
      <c r="CQ328" s="61"/>
      <c r="CR328" s="61"/>
      <c r="CS328" s="61"/>
      <c r="CT328" s="61"/>
      <c r="CU328" s="61"/>
      <c r="CV328" s="61"/>
      <c r="CW328" s="61"/>
      <c r="CX328" s="61"/>
      <c r="CY328" s="61"/>
      <c r="CZ328" s="61"/>
      <c r="DA328" s="61"/>
      <c r="DB328" s="61"/>
      <c r="DC328" s="61"/>
      <c r="DD328" s="61"/>
      <c r="DE328" s="61"/>
      <c r="DF328" s="61"/>
      <c r="DG328" s="61"/>
      <c r="DH328" s="61"/>
      <c r="DI328" s="61"/>
      <c r="DJ328" s="61"/>
      <c r="DK328" s="61"/>
      <c r="DL328" s="61"/>
      <c r="DM328" s="61"/>
      <c r="DN328" s="61"/>
      <c r="DO328" s="61"/>
      <c r="DP328" s="61"/>
      <c r="DQ328" s="61"/>
      <c r="DR328" s="61"/>
      <c r="DS328" s="61"/>
      <c r="DT328" s="61"/>
      <c r="DU328" s="61"/>
      <c r="DV328" s="61"/>
      <c r="DW328" s="61"/>
      <c r="DX328" s="61"/>
      <c r="DY328" s="61"/>
      <c r="DZ328" s="61"/>
      <c r="EA328" s="61"/>
      <c r="EB328" s="61"/>
      <c r="EC328" s="61"/>
      <c r="ED328" s="61"/>
      <c r="EE328" s="61"/>
      <c r="EF328" s="61"/>
      <c r="EG328" s="61"/>
      <c r="EH328" s="61"/>
      <c r="EI328" s="61"/>
      <c r="EJ328" s="61"/>
      <c r="EK328" s="61"/>
      <c r="EL328" s="61"/>
      <c r="EM328" s="61"/>
      <c r="EN328" s="61"/>
      <c r="EO328" s="61"/>
      <c r="EP328" s="61"/>
      <c r="EQ328" s="61"/>
      <c r="ER328" s="61"/>
      <c r="ES328" s="61"/>
      <c r="ET328" s="61"/>
      <c r="EU328" s="61"/>
      <c r="EV328" s="61"/>
      <c r="EW328" s="61"/>
      <c r="EX328" s="61"/>
      <c r="EY328" s="61"/>
      <c r="EZ328" s="61"/>
      <c r="FA328" s="61"/>
      <c r="FB328" s="61"/>
      <c r="FC328" s="61"/>
      <c r="FD328" s="61"/>
      <c r="FE328" s="61"/>
      <c r="FF328" s="61"/>
      <c r="FG328" s="61"/>
      <c r="FH328" s="61"/>
      <c r="FI328" s="61"/>
      <c r="FJ328" s="61"/>
      <c r="FK328" s="61"/>
      <c r="FL328" s="61"/>
      <c r="FM328" s="61"/>
      <c r="FN328" s="61"/>
      <c r="FO328" s="61"/>
      <c r="FP328" s="61"/>
      <c r="FQ328" s="61"/>
      <c r="FR328" s="61"/>
      <c r="FS328" s="61"/>
      <c r="FT328" s="61"/>
      <c r="FU328" s="61"/>
      <c r="FV328" s="61"/>
      <c r="FW328" s="61"/>
      <c r="FX328" s="61"/>
      <c r="FY328" s="61"/>
      <c r="FZ328" s="61"/>
      <c r="GA328" s="61"/>
      <c r="GB328" s="61"/>
      <c r="GC328" s="61"/>
      <c r="GD328" s="61"/>
      <c r="GE328" s="61"/>
      <c r="GF328" s="61"/>
      <c r="GG328" s="61"/>
      <c r="GH328" s="61"/>
      <c r="GI328" s="61"/>
      <c r="GJ328" s="61"/>
      <c r="GK328" s="61"/>
      <c r="GL328" s="61"/>
      <c r="GM328" s="61"/>
      <c r="GN328" s="61"/>
      <c r="GO328" s="61"/>
      <c r="GP328" s="61"/>
      <c r="GQ328" s="61"/>
      <c r="GR328" s="61"/>
      <c r="GS328" s="61"/>
      <c r="GT328" s="61"/>
      <c r="GU328" s="61"/>
      <c r="GV328" s="61"/>
      <c r="GW328" s="61"/>
      <c r="GX328" s="61"/>
      <c r="GY328" s="61"/>
      <c r="GZ328" s="61"/>
      <c r="HA328" s="61"/>
      <c r="HB328" s="61"/>
      <c r="HC328" s="61"/>
      <c r="HD328" s="61"/>
      <c r="HE328" s="61"/>
      <c r="HF328" s="61"/>
      <c r="HG328" s="61"/>
      <c r="HH328" s="61"/>
      <c r="HI328" s="61"/>
      <c r="HJ328" s="61"/>
      <c r="HK328" s="61"/>
      <c r="HL328" s="61"/>
      <c r="HM328" s="61"/>
      <c r="HN328" s="61"/>
      <c r="HO328" s="61"/>
      <c r="HP328" s="61"/>
      <c r="HQ328" s="61"/>
      <c r="HR328" s="61"/>
      <c r="HS328" s="61"/>
      <c r="HT328" s="61"/>
      <c r="HU328" s="61"/>
      <c r="HV328" s="61"/>
      <c r="HW328" s="61"/>
      <c r="HX328" s="61"/>
      <c r="HY328" s="61"/>
      <c r="HZ328" s="61"/>
      <c r="IA328" s="61"/>
      <c r="IB328" s="61"/>
      <c r="IC328" s="61"/>
      <c r="ID328" s="61"/>
      <c r="IE328" s="61"/>
    </row>
    <row r="329" spans="1:239" s="24" customFormat="1" ht="15.75">
      <c r="A329" s="58" t="s">
        <v>191</v>
      </c>
      <c r="D329" s="61"/>
      <c r="E329" s="61"/>
      <c r="F329" s="61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</row>
    <row r="330" spans="4:239" s="24" customFormat="1" ht="12.75">
      <c r="D330" s="61"/>
      <c r="E330" s="61"/>
      <c r="F330" s="61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</row>
    <row r="331" spans="1:7" ht="14.25" customHeight="1">
      <c r="A331" s="49" t="s">
        <v>1208</v>
      </c>
      <c r="B331" s="24"/>
      <c r="C331" s="24"/>
      <c r="D331" s="61"/>
      <c r="E331" s="61"/>
      <c r="F331" s="61"/>
      <c r="G331" s="24"/>
    </row>
    <row r="332" ht="9" customHeight="1">
      <c r="A332" s="49"/>
    </row>
    <row r="333" spans="1:7" ht="25.5" customHeight="1">
      <c r="A333" s="5" t="s">
        <v>1144</v>
      </c>
      <c r="B333" s="5" t="s">
        <v>1145</v>
      </c>
      <c r="C333" s="4" t="s">
        <v>1148</v>
      </c>
      <c r="D333" s="773" t="s">
        <v>1242</v>
      </c>
      <c r="E333" s="774" t="s">
        <v>1243</v>
      </c>
      <c r="F333" s="5" t="s">
        <v>1139</v>
      </c>
      <c r="G333" s="37" t="s">
        <v>956</v>
      </c>
    </row>
    <row r="334" spans="1:7" ht="38.25" customHeight="1">
      <c r="A334" s="112" t="s">
        <v>1058</v>
      </c>
      <c r="B334" s="109">
        <v>3635</v>
      </c>
      <c r="C334" s="100" t="s">
        <v>1231</v>
      </c>
      <c r="D334" s="171">
        <v>390</v>
      </c>
      <c r="E334" s="219">
        <v>390</v>
      </c>
      <c r="F334" s="219">
        <v>250</v>
      </c>
      <c r="G334" s="135">
        <f>F334/E334*100</f>
        <v>64.1025641025641</v>
      </c>
    </row>
    <row r="335" spans="1:7" ht="15" customHeight="1">
      <c r="A335" s="112" t="s">
        <v>1058</v>
      </c>
      <c r="B335" s="109">
        <v>3635</v>
      </c>
      <c r="C335" s="113" t="s">
        <v>1183</v>
      </c>
      <c r="D335" s="171">
        <v>6050</v>
      </c>
      <c r="E335" s="219">
        <v>6050</v>
      </c>
      <c r="F335" s="132">
        <v>5667</v>
      </c>
      <c r="G335" s="135">
        <f>F335/E335*100</f>
        <v>93.66942148760332</v>
      </c>
    </row>
    <row r="336" spans="1:7" ht="15" customHeight="1">
      <c r="A336" s="151"/>
      <c r="B336" s="167"/>
      <c r="C336" s="166" t="s">
        <v>778</v>
      </c>
      <c r="D336" s="152">
        <f>SUM(D334:D335)</f>
        <v>6440</v>
      </c>
      <c r="E336" s="153">
        <f>SUM(E334:E335)</f>
        <v>6440</v>
      </c>
      <c r="F336" s="181">
        <f>SUM(F334:F335)</f>
        <v>5917</v>
      </c>
      <c r="G336" s="88">
        <f>F336/E336*100</f>
        <v>91.87888198757764</v>
      </c>
    </row>
    <row r="337" spans="1:7" ht="12.75">
      <c r="A337" s="13"/>
      <c r="B337" s="53"/>
      <c r="C337" s="155"/>
      <c r="D337" s="156"/>
      <c r="E337" s="157"/>
      <c r="F337" s="158"/>
      <c r="G337" s="25"/>
    </row>
    <row r="338" spans="1:6" ht="14.25" customHeight="1">
      <c r="A338" s="60" t="s">
        <v>1209</v>
      </c>
      <c r="D338" s="61"/>
      <c r="E338" s="61"/>
      <c r="F338" s="61"/>
    </row>
    <row r="339" spans="1:6" ht="9" customHeight="1">
      <c r="A339" s="60"/>
      <c r="D339" s="61"/>
      <c r="E339" s="61"/>
      <c r="F339" s="61"/>
    </row>
    <row r="340" spans="1:7" ht="25.5" customHeight="1">
      <c r="A340" s="5" t="s">
        <v>1144</v>
      </c>
      <c r="B340" s="5" t="s">
        <v>1145</v>
      </c>
      <c r="C340" s="4" t="s">
        <v>1148</v>
      </c>
      <c r="D340" s="773" t="s">
        <v>1242</v>
      </c>
      <c r="E340" s="774" t="s">
        <v>1243</v>
      </c>
      <c r="F340" s="5" t="s">
        <v>1139</v>
      </c>
      <c r="G340" s="37" t="s">
        <v>956</v>
      </c>
    </row>
    <row r="341" spans="1:7" ht="27" customHeight="1">
      <c r="A341" s="112" t="s">
        <v>1058</v>
      </c>
      <c r="B341" s="109">
        <v>3635</v>
      </c>
      <c r="C341" s="274" t="s">
        <v>1232</v>
      </c>
      <c r="D341" s="171">
        <v>500</v>
      </c>
      <c r="E341" s="219">
        <v>500</v>
      </c>
      <c r="F341" s="132">
        <v>0</v>
      </c>
      <c r="G341" s="135">
        <f>F341/E341*100</f>
        <v>0</v>
      </c>
    </row>
    <row r="342" spans="1:7" ht="15" customHeight="1">
      <c r="A342" s="151"/>
      <c r="B342" s="167"/>
      <c r="C342" s="166" t="s">
        <v>779</v>
      </c>
      <c r="D342" s="152">
        <f>SUM(D341:D341)</f>
        <v>500</v>
      </c>
      <c r="E342" s="153">
        <f>SUM(E341:E341)</f>
        <v>500</v>
      </c>
      <c r="F342" s="181">
        <f>SUM(F341:F341)</f>
        <v>0</v>
      </c>
      <c r="G342" s="80">
        <f>F342/E342*100</f>
        <v>0</v>
      </c>
    </row>
    <row r="343" spans="1:7" ht="12.75">
      <c r="A343" s="13"/>
      <c r="B343" s="53"/>
      <c r="C343" s="155"/>
      <c r="D343" s="156"/>
      <c r="E343" s="157"/>
      <c r="F343" s="158"/>
      <c r="G343" s="159"/>
    </row>
    <row r="344" spans="1:239" s="89" customFormat="1" ht="12.75">
      <c r="A344" s="160"/>
      <c r="B344" s="169"/>
      <c r="C344" s="168" t="s">
        <v>780</v>
      </c>
      <c r="D344" s="161">
        <f>D342+D336</f>
        <v>6940</v>
      </c>
      <c r="E344" s="162">
        <f>E336+E342</f>
        <v>6940</v>
      </c>
      <c r="F344" s="163">
        <f>F336+F342</f>
        <v>5917</v>
      </c>
      <c r="G344" s="22">
        <f>F344/E344*100</f>
        <v>85.25936599423632</v>
      </c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</row>
    <row r="345" ht="12.75">
      <c r="D345" s="61"/>
    </row>
    <row r="346" spans="1:239" s="24" customFormat="1" ht="15.75">
      <c r="A346" s="58" t="s">
        <v>190</v>
      </c>
      <c r="D346" s="61"/>
      <c r="E346" s="61"/>
      <c r="F346" s="61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</row>
    <row r="347" spans="2:239" s="24" customFormat="1" ht="12.75">
      <c r="B347"/>
      <c r="C347"/>
      <c r="D347" s="12"/>
      <c r="E347" s="12"/>
      <c r="F347" s="12"/>
      <c r="G347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</row>
    <row r="348" spans="1:239" s="24" customFormat="1" ht="14.25" customHeight="1">
      <c r="A348" s="49" t="s">
        <v>1208</v>
      </c>
      <c r="B348"/>
      <c r="C348"/>
      <c r="D348" s="12"/>
      <c r="E348" s="12"/>
      <c r="F348" s="12"/>
      <c r="G348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</row>
    <row r="349" spans="1:239" s="24" customFormat="1" ht="9.75" customHeight="1">
      <c r="A349" s="49"/>
      <c r="B349"/>
      <c r="C349"/>
      <c r="D349" s="12"/>
      <c r="E349" s="12"/>
      <c r="F349" s="12"/>
      <c r="G349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</row>
    <row r="350" spans="1:239" s="24" customFormat="1" ht="25.5" customHeight="1">
      <c r="A350" s="5" t="s">
        <v>1144</v>
      </c>
      <c r="B350" s="5" t="s">
        <v>1145</v>
      </c>
      <c r="C350" s="4" t="s">
        <v>1148</v>
      </c>
      <c r="D350" s="773" t="s">
        <v>1242</v>
      </c>
      <c r="E350" s="774" t="s">
        <v>1243</v>
      </c>
      <c r="F350" s="5" t="s">
        <v>1139</v>
      </c>
      <c r="G350" s="37" t="s">
        <v>956</v>
      </c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</row>
    <row r="351" spans="1:239" s="24" customFormat="1" ht="25.5" customHeight="1">
      <c r="A351" s="112" t="s">
        <v>1059</v>
      </c>
      <c r="B351" s="109">
        <v>2212</v>
      </c>
      <c r="C351" s="100" t="s">
        <v>1181</v>
      </c>
      <c r="D351" s="171">
        <v>360</v>
      </c>
      <c r="E351" s="132">
        <v>461</v>
      </c>
      <c r="F351" s="132">
        <v>422</v>
      </c>
      <c r="G351" s="135">
        <f aca="true" t="shared" si="14" ref="G351:G357">F351/E351*100</f>
        <v>91.54013015184381</v>
      </c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</row>
    <row r="352" spans="1:239" s="24" customFormat="1" ht="15" customHeight="1">
      <c r="A352" s="112" t="s">
        <v>1059</v>
      </c>
      <c r="B352" s="109">
        <v>2221</v>
      </c>
      <c r="C352" s="100" t="s">
        <v>546</v>
      </c>
      <c r="D352" s="171">
        <v>140</v>
      </c>
      <c r="E352" s="132">
        <v>176</v>
      </c>
      <c r="F352" s="132">
        <v>176</v>
      </c>
      <c r="G352" s="135">
        <f t="shared" si="14"/>
        <v>100</v>
      </c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</row>
    <row r="353" spans="1:239" s="24" customFormat="1" ht="14.25" customHeight="1">
      <c r="A353" s="112" t="s">
        <v>1059</v>
      </c>
      <c r="B353" s="109">
        <v>2223</v>
      </c>
      <c r="C353" s="100" t="s">
        <v>856</v>
      </c>
      <c r="D353" s="171">
        <v>170</v>
      </c>
      <c r="E353" s="132">
        <v>195</v>
      </c>
      <c r="F353" s="132">
        <v>195</v>
      </c>
      <c r="G353" s="135">
        <f t="shared" si="14"/>
        <v>100</v>
      </c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</row>
    <row r="354" spans="1:239" s="24" customFormat="1" ht="25.5" customHeight="1">
      <c r="A354" s="112" t="s">
        <v>1059</v>
      </c>
      <c r="B354" s="109">
        <v>2221</v>
      </c>
      <c r="C354" s="100" t="s">
        <v>402</v>
      </c>
      <c r="D354" s="171">
        <v>256922</v>
      </c>
      <c r="E354" s="132">
        <v>288668</v>
      </c>
      <c r="F354" s="132">
        <v>287290</v>
      </c>
      <c r="G354" s="221">
        <f>F354/E354*100</f>
        <v>99.52263499937645</v>
      </c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</row>
    <row r="355" spans="1:239" s="24" customFormat="1" ht="25.5" customHeight="1">
      <c r="A355" s="112" t="s">
        <v>1059</v>
      </c>
      <c r="B355" s="109">
        <v>2242</v>
      </c>
      <c r="C355" s="100" t="s">
        <v>699</v>
      </c>
      <c r="D355" s="171">
        <v>258135</v>
      </c>
      <c r="E355" s="132">
        <v>387732</v>
      </c>
      <c r="F355" s="132">
        <v>387449</v>
      </c>
      <c r="G355" s="135">
        <f t="shared" si="14"/>
        <v>99.92701144089217</v>
      </c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</row>
    <row r="356" spans="1:239" s="24" customFormat="1" ht="27.75" customHeight="1">
      <c r="A356" s="112" t="s">
        <v>1059</v>
      </c>
      <c r="B356" s="109" t="s">
        <v>1127</v>
      </c>
      <c r="C356" s="100" t="s">
        <v>903</v>
      </c>
      <c r="D356" s="171">
        <v>30230</v>
      </c>
      <c r="E356" s="219">
        <v>0</v>
      </c>
      <c r="F356" s="132">
        <v>0</v>
      </c>
      <c r="G356" s="135" t="s">
        <v>777</v>
      </c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</row>
    <row r="357" spans="1:7" ht="15" customHeight="1">
      <c r="A357" s="151"/>
      <c r="B357" s="167"/>
      <c r="C357" s="166" t="s">
        <v>778</v>
      </c>
      <c r="D357" s="152">
        <f>SUM(D351:D356)</f>
        <v>545957</v>
      </c>
      <c r="E357" s="152">
        <f>SUM(E351:E356)</f>
        <v>677232</v>
      </c>
      <c r="F357" s="152">
        <f>SUM(F351:F356)</f>
        <v>675532</v>
      </c>
      <c r="G357" s="80">
        <f t="shared" si="14"/>
        <v>99.74897819358802</v>
      </c>
    </row>
    <row r="358" spans="1:7" ht="12.75">
      <c r="A358" s="140"/>
      <c r="B358" s="141"/>
      <c r="C358" s="301"/>
      <c r="D358" s="156"/>
      <c r="E358" s="157"/>
      <c r="F358" s="158"/>
      <c r="G358" s="83"/>
    </row>
    <row r="359" spans="1:239" s="24" customFormat="1" ht="14.25" customHeight="1">
      <c r="A359" s="892" t="s">
        <v>712</v>
      </c>
      <c r="B359" s="892"/>
      <c r="C359" s="892"/>
      <c r="D359" s="158"/>
      <c r="E359" s="158"/>
      <c r="F359" s="355"/>
      <c r="G359" s="267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</row>
    <row r="360" spans="1:239" s="24" customFormat="1" ht="9" customHeight="1">
      <c r="A360" s="17"/>
      <c r="B360" s="17"/>
      <c r="C360" s="17"/>
      <c r="D360" s="158"/>
      <c r="E360" s="158"/>
      <c r="F360" s="355"/>
      <c r="G360" s="267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</row>
    <row r="361" spans="1:239" s="24" customFormat="1" ht="25.5" customHeight="1">
      <c r="A361" s="5" t="s">
        <v>1144</v>
      </c>
      <c r="B361" s="5" t="s">
        <v>1145</v>
      </c>
      <c r="C361" s="4" t="s">
        <v>1148</v>
      </c>
      <c r="D361" s="773" t="s">
        <v>1242</v>
      </c>
      <c r="E361" s="774" t="s">
        <v>1243</v>
      </c>
      <c r="F361" s="5" t="s">
        <v>1139</v>
      </c>
      <c r="G361" s="37" t="s">
        <v>956</v>
      </c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</row>
    <row r="362" spans="1:239" s="24" customFormat="1" ht="14.25" customHeight="1">
      <c r="A362" s="112" t="s">
        <v>912</v>
      </c>
      <c r="B362" s="112" t="s">
        <v>880</v>
      </c>
      <c r="C362" s="100" t="s">
        <v>935</v>
      </c>
      <c r="D362" s="171">
        <v>109600</v>
      </c>
      <c r="E362" s="132">
        <v>106731</v>
      </c>
      <c r="F362" s="132">
        <v>95153</v>
      </c>
      <c r="G362" s="135">
        <f>F362/E362*100</f>
        <v>89.1521675989169</v>
      </c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</row>
    <row r="363" spans="1:239" s="24" customFormat="1" ht="14.25" customHeight="1">
      <c r="A363" s="112" t="s">
        <v>913</v>
      </c>
      <c r="B363" s="112" t="s">
        <v>880</v>
      </c>
      <c r="C363" s="100" t="s">
        <v>1229</v>
      </c>
      <c r="D363" s="171">
        <v>25400</v>
      </c>
      <c r="E363" s="132">
        <v>38068</v>
      </c>
      <c r="F363" s="132">
        <v>36817</v>
      </c>
      <c r="G363" s="135">
        <f>F363/E363*100</f>
        <v>96.7137753493748</v>
      </c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</row>
    <row r="364" spans="1:239" s="24" customFormat="1" ht="15" customHeight="1">
      <c r="A364" s="151"/>
      <c r="B364" s="167"/>
      <c r="C364" s="166" t="s">
        <v>713</v>
      </c>
      <c r="D364" s="154">
        <f>SUM(D362:D363)</f>
        <v>135000</v>
      </c>
      <c r="E364" s="154">
        <f>SUM(E362:E363)</f>
        <v>144799</v>
      </c>
      <c r="F364" s="181">
        <f>SUM(F362:F363)</f>
        <v>131970</v>
      </c>
      <c r="G364" s="179">
        <f>F364/E364*100</f>
        <v>91.14013218323332</v>
      </c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</row>
    <row r="365" spans="1:7" ht="12.75">
      <c r="A365" s="13"/>
      <c r="B365" s="53"/>
      <c r="C365" s="155"/>
      <c r="D365" s="156"/>
      <c r="E365" s="157"/>
      <c r="F365" s="192"/>
      <c r="G365" s="83"/>
    </row>
    <row r="366" spans="1:7" ht="25.5" customHeight="1">
      <c r="A366" s="5" t="s">
        <v>1144</v>
      </c>
      <c r="B366" s="5" t="s">
        <v>1145</v>
      </c>
      <c r="C366" s="4" t="s">
        <v>1148</v>
      </c>
      <c r="D366" s="38" t="s">
        <v>1242</v>
      </c>
      <c r="E366" s="45" t="s">
        <v>1243</v>
      </c>
      <c r="F366" s="4" t="s">
        <v>1139</v>
      </c>
      <c r="G366" s="37" t="s">
        <v>956</v>
      </c>
    </row>
    <row r="367" spans="1:7" ht="25.5">
      <c r="A367" s="112" t="s">
        <v>1059</v>
      </c>
      <c r="B367" s="109">
        <v>2212</v>
      </c>
      <c r="C367" s="113" t="s">
        <v>1255</v>
      </c>
      <c r="D367" s="237">
        <v>11000</v>
      </c>
      <c r="E367" s="133">
        <v>600</v>
      </c>
      <c r="F367" s="133">
        <v>0</v>
      </c>
      <c r="G367" s="134">
        <f>F367/E367*100</f>
        <v>0</v>
      </c>
    </row>
    <row r="368" spans="1:7" ht="15" customHeight="1">
      <c r="A368" s="503"/>
      <c r="B368" s="504"/>
      <c r="C368" s="505" t="s">
        <v>779</v>
      </c>
      <c r="D368" s="276">
        <f>D364+D367</f>
        <v>146000</v>
      </c>
      <c r="E368" s="276">
        <f>E364+E367</f>
        <v>145399</v>
      </c>
      <c r="F368" s="276">
        <f>F364+F367</f>
        <v>131970</v>
      </c>
      <c r="G368" s="179">
        <f>F368/E368*100</f>
        <v>90.76403551606269</v>
      </c>
    </row>
    <row r="369" spans="1:7" ht="12.75">
      <c r="A369" s="13"/>
      <c r="B369" s="53"/>
      <c r="C369" s="155"/>
      <c r="D369" s="156"/>
      <c r="E369" s="157"/>
      <c r="F369" s="158"/>
      <c r="G369" s="83"/>
    </row>
    <row r="370" spans="1:239" s="24" customFormat="1" ht="14.25" customHeight="1">
      <c r="A370" s="892" t="s">
        <v>1067</v>
      </c>
      <c r="B370" s="892"/>
      <c r="C370" s="892"/>
      <c r="D370" s="887"/>
      <c r="E370" s="887"/>
      <c r="F370" s="55"/>
      <c r="G370" s="6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</row>
    <row r="371" spans="1:239" s="24" customFormat="1" ht="8.25" customHeight="1">
      <c r="A371" s="17"/>
      <c r="B371" s="17"/>
      <c r="C371" s="17"/>
      <c r="D371" s="150"/>
      <c r="E371" s="150"/>
      <c r="F371" s="55"/>
      <c r="G371" s="6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</row>
    <row r="372" spans="1:239" s="24" customFormat="1" ht="25.5" customHeight="1">
      <c r="A372" s="5" t="s">
        <v>1144</v>
      </c>
      <c r="B372" s="5" t="s">
        <v>1145</v>
      </c>
      <c r="C372" s="4" t="s">
        <v>1148</v>
      </c>
      <c r="D372" s="773" t="s">
        <v>1242</v>
      </c>
      <c r="E372" s="774" t="s">
        <v>1243</v>
      </c>
      <c r="F372" s="5" t="s">
        <v>1139</v>
      </c>
      <c r="G372" s="37" t="s">
        <v>956</v>
      </c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</row>
    <row r="373" spans="1:239" s="24" customFormat="1" ht="13.5" customHeight="1">
      <c r="A373" s="112" t="s">
        <v>1059</v>
      </c>
      <c r="B373" s="109">
        <v>2212</v>
      </c>
      <c r="C373" s="100" t="s">
        <v>1069</v>
      </c>
      <c r="D373" s="171">
        <f>D374+D375</f>
        <v>694885</v>
      </c>
      <c r="E373" s="171">
        <v>742043</v>
      </c>
      <c r="F373" s="322">
        <v>742043</v>
      </c>
      <c r="G373" s="135">
        <f>F373/E373*100</f>
        <v>100</v>
      </c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</row>
    <row r="374" spans="1:239" s="24" customFormat="1" ht="15" customHeight="1">
      <c r="A374" s="112"/>
      <c r="B374" s="358" t="s">
        <v>1068</v>
      </c>
      <c r="C374" s="359" t="s">
        <v>749</v>
      </c>
      <c r="D374" s="360">
        <v>570600</v>
      </c>
      <c r="E374" s="628">
        <v>642395</v>
      </c>
      <c r="F374" s="628">
        <v>642395</v>
      </c>
      <c r="G374" s="361">
        <f>F374/E374*100</f>
        <v>100</v>
      </c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</row>
    <row r="375" spans="1:239" s="24" customFormat="1" ht="15" customHeight="1">
      <c r="A375" s="112"/>
      <c r="B375" s="362"/>
      <c r="C375" s="359" t="s">
        <v>1254</v>
      </c>
      <c r="D375" s="360">
        <v>124285</v>
      </c>
      <c r="E375" s="628">
        <v>99648</v>
      </c>
      <c r="F375" s="628">
        <v>99648</v>
      </c>
      <c r="G375" s="361">
        <f>F375/E375*100</f>
        <v>100</v>
      </c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</row>
    <row r="376" spans="1:239" s="24" customFormat="1" ht="15" customHeight="1">
      <c r="A376" s="112" t="s">
        <v>1059</v>
      </c>
      <c r="B376" s="109">
        <v>2212</v>
      </c>
      <c r="C376" s="357" t="s">
        <v>750</v>
      </c>
      <c r="D376" s="171">
        <v>3000</v>
      </c>
      <c r="E376" s="132">
        <v>26300</v>
      </c>
      <c r="F376" s="132">
        <v>26300</v>
      </c>
      <c r="G376" s="135">
        <f>F376/E376*100</f>
        <v>100</v>
      </c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</row>
    <row r="377" spans="1:239" s="24" customFormat="1" ht="15" customHeight="1">
      <c r="A377" s="151"/>
      <c r="B377" s="167"/>
      <c r="C377" s="166" t="s">
        <v>235</v>
      </c>
      <c r="D377" s="154">
        <f>D373+D376</f>
        <v>697885</v>
      </c>
      <c r="E377" s="154">
        <f>E373+E376</f>
        <v>768343</v>
      </c>
      <c r="F377" s="181">
        <f>F373+F376</f>
        <v>768343</v>
      </c>
      <c r="G377" s="179">
        <f>F377/E377*100</f>
        <v>100</v>
      </c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</row>
    <row r="378" spans="1:239" s="24" customFormat="1" ht="14.25" customHeight="1">
      <c r="A378" s="13"/>
      <c r="B378" s="53"/>
      <c r="C378" s="155"/>
      <c r="D378" s="158"/>
      <c r="E378" s="158"/>
      <c r="F378" s="158"/>
      <c r="G378" s="267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</row>
    <row r="379" spans="1:7" ht="14.25" customHeight="1">
      <c r="A379" s="872" t="s">
        <v>1162</v>
      </c>
      <c r="B379" s="872"/>
      <c r="C379" s="872"/>
      <c r="D379" s="330"/>
      <c r="E379" s="330"/>
      <c r="F379" s="330"/>
      <c r="G379" s="83"/>
    </row>
    <row r="380" spans="1:7" ht="9" customHeight="1">
      <c r="A380" s="393"/>
      <c r="B380" s="393"/>
      <c r="C380" s="393"/>
      <c r="D380" s="330"/>
      <c r="E380" s="330"/>
      <c r="F380" s="330"/>
      <c r="G380" s="83"/>
    </row>
    <row r="381" spans="1:7" ht="25.5" customHeight="1">
      <c r="A381" s="5" t="s">
        <v>1144</v>
      </c>
      <c r="B381" s="5" t="s">
        <v>1145</v>
      </c>
      <c r="C381" s="4" t="s">
        <v>1148</v>
      </c>
      <c r="D381" s="773" t="s">
        <v>1242</v>
      </c>
      <c r="E381" s="774" t="s">
        <v>1243</v>
      </c>
      <c r="F381" s="5" t="s">
        <v>1139</v>
      </c>
      <c r="G381" s="37" t="s">
        <v>956</v>
      </c>
    </row>
    <row r="382" spans="1:7" ht="25.5" customHeight="1">
      <c r="A382" s="112" t="s">
        <v>1059</v>
      </c>
      <c r="B382" s="109">
        <v>2212</v>
      </c>
      <c r="C382" s="113" t="s">
        <v>1089</v>
      </c>
      <c r="D382" s="237">
        <v>1000</v>
      </c>
      <c r="E382" s="237">
        <v>1000</v>
      </c>
      <c r="F382" s="133">
        <v>605</v>
      </c>
      <c r="G382" s="134">
        <f>F382/E382*100</f>
        <v>60.5</v>
      </c>
    </row>
    <row r="383" spans="1:239" s="89" customFormat="1" ht="15" customHeight="1">
      <c r="A383" s="151"/>
      <c r="B383" s="167"/>
      <c r="C383" s="166" t="s">
        <v>1196</v>
      </c>
      <c r="D383" s="152">
        <f>SUM(D382:D382)</f>
        <v>1000</v>
      </c>
      <c r="E383" s="152">
        <f>SUM(E382:E382)</f>
        <v>1000</v>
      </c>
      <c r="F383" s="152">
        <f>SUM(F382:F382)</f>
        <v>605</v>
      </c>
      <c r="G383" s="145">
        <f>F383/E383*100</f>
        <v>60.5</v>
      </c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</row>
    <row r="384" spans="1:239" s="89" customFormat="1" ht="14.25" customHeight="1">
      <c r="A384" s="13"/>
      <c r="B384" s="53"/>
      <c r="C384" s="155"/>
      <c r="D384" s="156"/>
      <c r="E384" s="156"/>
      <c r="F384" s="156"/>
      <c r="G384" s="175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</row>
    <row r="385" spans="1:239" s="89" customFormat="1" ht="14.25" customHeight="1">
      <c r="A385" s="892" t="s">
        <v>814</v>
      </c>
      <c r="B385" s="892"/>
      <c r="C385" s="892"/>
      <c r="D385" s="892"/>
      <c r="E385" s="892"/>
      <c r="F385" s="288"/>
      <c r="G385" s="586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</row>
    <row r="386" spans="1:239" s="89" customFormat="1" ht="9" customHeight="1">
      <c r="A386" s="345"/>
      <c r="B386" s="345"/>
      <c r="C386" s="501"/>
      <c r="D386" s="348"/>
      <c r="E386" s="348"/>
      <c r="F386" s="587"/>
      <c r="G386" s="50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</row>
    <row r="387" spans="1:239" s="89" customFormat="1" ht="25.5" customHeight="1">
      <c r="A387" s="5" t="s">
        <v>1144</v>
      </c>
      <c r="B387" s="5" t="s">
        <v>1145</v>
      </c>
      <c r="C387" s="4" t="s">
        <v>1148</v>
      </c>
      <c r="D387" s="773" t="s">
        <v>1242</v>
      </c>
      <c r="E387" s="774" t="s">
        <v>1243</v>
      </c>
      <c r="F387" s="5" t="s">
        <v>1139</v>
      </c>
      <c r="G387" s="37" t="s">
        <v>1244</v>
      </c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</row>
    <row r="388" spans="1:239" s="89" customFormat="1" ht="38.25" customHeight="1">
      <c r="A388" s="112" t="s">
        <v>1059</v>
      </c>
      <c r="B388" s="112" t="s">
        <v>880</v>
      </c>
      <c r="C388" s="113" t="s">
        <v>547</v>
      </c>
      <c r="D388" s="133">
        <v>0</v>
      </c>
      <c r="E388" s="133">
        <v>1755</v>
      </c>
      <c r="F388" s="132">
        <v>1755</v>
      </c>
      <c r="G388" s="223">
        <f>F388/E388*100</f>
        <v>100</v>
      </c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</row>
    <row r="389" spans="1:239" s="89" customFormat="1" ht="15" customHeight="1">
      <c r="A389" s="570"/>
      <c r="B389" s="571"/>
      <c r="C389" s="200" t="s">
        <v>815</v>
      </c>
      <c r="D389" s="87">
        <f>SUM(D388)</f>
        <v>0</v>
      </c>
      <c r="E389" s="87">
        <f>SUM(E388)</f>
        <v>1755</v>
      </c>
      <c r="F389" s="87">
        <f>SUM(F388)</f>
        <v>1755</v>
      </c>
      <c r="G389" s="278">
        <f>F389/E389*100</f>
        <v>100</v>
      </c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</row>
    <row r="390" spans="1:7" ht="21.75" customHeight="1">
      <c r="A390" s="13"/>
      <c r="B390" s="53"/>
      <c r="C390" s="155"/>
      <c r="D390" s="330"/>
      <c r="E390" s="330"/>
      <c r="F390" s="330"/>
      <c r="G390" s="83"/>
    </row>
    <row r="391" spans="1:7" ht="12.75">
      <c r="A391" s="160"/>
      <c r="B391" s="169"/>
      <c r="C391" s="168" t="s">
        <v>780</v>
      </c>
      <c r="D391" s="161">
        <f>D357+D364+D367+D377+D383</f>
        <v>1390842</v>
      </c>
      <c r="E391" s="161">
        <f>E357+E364+E367+E377+E383+E389</f>
        <v>1593729</v>
      </c>
      <c r="F391" s="161">
        <f>F357+F364+F367+F377+F383+F389</f>
        <v>1578205</v>
      </c>
      <c r="G391" s="22">
        <f>F391/E391*100</f>
        <v>99.02593226326432</v>
      </c>
    </row>
    <row r="392" spans="1:7" ht="13.5" customHeight="1">
      <c r="A392" s="13"/>
      <c r="B392" s="53"/>
      <c r="C392" s="155"/>
      <c r="D392" s="156"/>
      <c r="E392" s="157"/>
      <c r="F392" s="158"/>
      <c r="G392" s="83"/>
    </row>
    <row r="393" spans="1:239" s="24" customFormat="1" ht="15.75">
      <c r="A393" s="58" t="s">
        <v>1214</v>
      </c>
      <c r="D393" s="61"/>
      <c r="E393" s="61"/>
      <c r="F393" s="61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</row>
    <row r="394" spans="1:239" s="24" customFormat="1" ht="11.25" customHeight="1">
      <c r="A394" s="58"/>
      <c r="D394" s="61"/>
      <c r="E394" s="61"/>
      <c r="F394" s="61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</row>
    <row r="395" spans="1:7" ht="14.25" customHeight="1">
      <c r="A395" s="49" t="s">
        <v>1208</v>
      </c>
      <c r="C395" s="24"/>
      <c r="D395" s="156"/>
      <c r="E395" s="157"/>
      <c r="F395" s="158"/>
      <c r="G395" s="175"/>
    </row>
    <row r="396" spans="1:7" ht="9" customHeight="1">
      <c r="A396" s="49"/>
      <c r="C396" s="24"/>
      <c r="D396" s="156"/>
      <c r="E396" s="157"/>
      <c r="F396" s="158"/>
      <c r="G396" s="175"/>
    </row>
    <row r="397" spans="1:239" s="24" customFormat="1" ht="25.5" customHeight="1">
      <c r="A397" s="5" t="s">
        <v>1144</v>
      </c>
      <c r="B397" s="5" t="s">
        <v>1145</v>
      </c>
      <c r="C397" s="4" t="s">
        <v>1148</v>
      </c>
      <c r="D397" s="773" t="s">
        <v>1242</v>
      </c>
      <c r="E397" s="774" t="s">
        <v>1243</v>
      </c>
      <c r="F397" s="5" t="s">
        <v>1139</v>
      </c>
      <c r="G397" s="37" t="s">
        <v>956</v>
      </c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</row>
    <row r="398" spans="1:239" s="24" customFormat="1" ht="15" customHeight="1">
      <c r="A398" s="112" t="s">
        <v>1061</v>
      </c>
      <c r="B398" s="109">
        <v>4332</v>
      </c>
      <c r="C398" s="218" t="s">
        <v>751</v>
      </c>
      <c r="D398" s="322">
        <v>1000</v>
      </c>
      <c r="E398" s="132">
        <v>835</v>
      </c>
      <c r="F398" s="132">
        <v>719</v>
      </c>
      <c r="G398" s="135">
        <f aca="true" t="shared" si="15" ref="G398:G405">F398/E398*100</f>
        <v>86.10778443113773</v>
      </c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</row>
    <row r="399" spans="1:239" s="24" customFormat="1" ht="15" customHeight="1">
      <c r="A399" s="112" t="s">
        <v>1061</v>
      </c>
      <c r="B399" s="109">
        <v>4339</v>
      </c>
      <c r="C399" s="218" t="s">
        <v>850</v>
      </c>
      <c r="D399" s="322">
        <v>450</v>
      </c>
      <c r="E399" s="132">
        <v>402</v>
      </c>
      <c r="F399" s="132">
        <v>385</v>
      </c>
      <c r="G399" s="135">
        <f t="shared" si="15"/>
        <v>95.77114427860697</v>
      </c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</row>
    <row r="400" spans="1:239" s="24" customFormat="1" ht="25.5" customHeight="1">
      <c r="A400" s="112" t="s">
        <v>1061</v>
      </c>
      <c r="B400" s="109">
        <v>4339</v>
      </c>
      <c r="C400" s="218" t="s">
        <v>1017</v>
      </c>
      <c r="D400" s="322">
        <v>400</v>
      </c>
      <c r="E400" s="132">
        <v>250</v>
      </c>
      <c r="F400" s="132">
        <v>228</v>
      </c>
      <c r="G400" s="135">
        <f t="shared" si="15"/>
        <v>91.2</v>
      </c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</row>
    <row r="401" spans="1:239" s="24" customFormat="1" ht="12.75" customHeight="1">
      <c r="A401" s="112" t="s">
        <v>1061</v>
      </c>
      <c r="B401" s="109">
        <v>4339</v>
      </c>
      <c r="C401" s="218" t="s">
        <v>785</v>
      </c>
      <c r="D401" s="322">
        <v>550</v>
      </c>
      <c r="E401" s="132">
        <v>580</v>
      </c>
      <c r="F401" s="132">
        <v>571</v>
      </c>
      <c r="G401" s="135">
        <f>F401/E401*100</f>
        <v>98.44827586206897</v>
      </c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</row>
    <row r="402" spans="1:239" s="24" customFormat="1" ht="25.5" customHeight="1">
      <c r="A402" s="112" t="s">
        <v>1061</v>
      </c>
      <c r="B402" s="109">
        <v>4392</v>
      </c>
      <c r="C402" s="218" t="s">
        <v>1193</v>
      </c>
      <c r="D402" s="322">
        <v>500</v>
      </c>
      <c r="E402" s="132">
        <v>500</v>
      </c>
      <c r="F402" s="132">
        <v>479</v>
      </c>
      <c r="G402" s="135">
        <f t="shared" si="15"/>
        <v>95.8</v>
      </c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</row>
    <row r="403" spans="1:239" s="24" customFormat="1" ht="25.5">
      <c r="A403" s="112" t="s">
        <v>1061</v>
      </c>
      <c r="B403" s="109">
        <v>4399</v>
      </c>
      <c r="C403" s="218" t="s">
        <v>1018</v>
      </c>
      <c r="D403" s="322">
        <v>300</v>
      </c>
      <c r="E403" s="132">
        <v>1482</v>
      </c>
      <c r="F403" s="132">
        <v>1318</v>
      </c>
      <c r="G403" s="135">
        <f t="shared" si="15"/>
        <v>88.93387314439946</v>
      </c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</row>
    <row r="404" spans="1:239" s="24" customFormat="1" ht="15" customHeight="1">
      <c r="A404" s="229" t="s">
        <v>1061</v>
      </c>
      <c r="B404" s="109">
        <v>4399</v>
      </c>
      <c r="C404" s="357" t="s">
        <v>784</v>
      </c>
      <c r="D404" s="322">
        <v>0</v>
      </c>
      <c r="E404" s="132">
        <v>2013</v>
      </c>
      <c r="F404" s="132">
        <v>2012</v>
      </c>
      <c r="G404" s="135">
        <f t="shared" si="15"/>
        <v>99.95032290114257</v>
      </c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</row>
    <row r="405" spans="1:239" s="24" customFormat="1" ht="15" customHeight="1">
      <c r="A405" s="151"/>
      <c r="B405" s="167"/>
      <c r="C405" s="166" t="s">
        <v>778</v>
      </c>
      <c r="D405" s="152">
        <f>SUM(D398:D404)</f>
        <v>3200</v>
      </c>
      <c r="E405" s="152">
        <f>SUM(E398:E404)</f>
        <v>6062</v>
      </c>
      <c r="F405" s="276">
        <f>SUM(F398:F404)</f>
        <v>5712</v>
      </c>
      <c r="G405" s="309">
        <f t="shared" si="15"/>
        <v>94.22632794457274</v>
      </c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</row>
    <row r="406" spans="2:239" s="24" customFormat="1" ht="12" customHeight="1">
      <c r="B406"/>
      <c r="C406"/>
      <c r="D406" s="12"/>
      <c r="E406" s="12"/>
      <c r="F406" s="12"/>
      <c r="G406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</row>
    <row r="407" spans="1:239" s="24" customFormat="1" ht="14.25" customHeight="1">
      <c r="A407" s="60" t="s">
        <v>1209</v>
      </c>
      <c r="B407" s="11"/>
      <c r="C407"/>
      <c r="D407" s="12"/>
      <c r="E407" s="12"/>
      <c r="F407" s="61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</row>
    <row r="408" spans="1:239" s="24" customFormat="1" ht="9" customHeight="1">
      <c r="A408" s="60"/>
      <c r="B408" s="11"/>
      <c r="C408"/>
      <c r="D408" s="12"/>
      <c r="E408" s="12"/>
      <c r="F408" s="61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  <c r="GE408" s="12"/>
      <c r="GF408" s="12"/>
      <c r="GG408" s="12"/>
      <c r="GH408" s="12"/>
      <c r="GI408" s="12"/>
      <c r="GJ408" s="12"/>
      <c r="GK408" s="12"/>
      <c r="GL408" s="12"/>
      <c r="GM408" s="12"/>
      <c r="GN408" s="12"/>
      <c r="GO408" s="12"/>
      <c r="GP408" s="12"/>
      <c r="GQ408" s="12"/>
      <c r="GR408" s="12"/>
      <c r="GS408" s="12"/>
      <c r="GT408" s="12"/>
      <c r="GU408" s="12"/>
      <c r="GV408" s="12"/>
      <c r="GW408" s="12"/>
      <c r="GX408" s="12"/>
      <c r="GY408" s="12"/>
      <c r="GZ408" s="12"/>
      <c r="HA408" s="12"/>
      <c r="HB408" s="12"/>
      <c r="HC408" s="12"/>
      <c r="HD408" s="12"/>
      <c r="HE408" s="12"/>
      <c r="HF408" s="12"/>
      <c r="HG408" s="12"/>
      <c r="HH408" s="12"/>
      <c r="HI408" s="12"/>
      <c r="HJ408" s="12"/>
      <c r="HK408" s="12"/>
      <c r="HL408" s="12"/>
      <c r="HM408" s="12"/>
      <c r="HN408" s="12"/>
      <c r="HO408" s="12"/>
      <c r="HP408" s="12"/>
      <c r="HQ408" s="12"/>
      <c r="HR408" s="12"/>
      <c r="HS408" s="12"/>
      <c r="HT408" s="12"/>
      <c r="HU408" s="12"/>
      <c r="HV408" s="12"/>
      <c r="HW408" s="12"/>
      <c r="HX408" s="12"/>
      <c r="HY408" s="12"/>
      <c r="HZ408" s="12"/>
      <c r="IA408" s="12"/>
      <c r="IB408" s="12"/>
      <c r="IC408" s="12"/>
      <c r="ID408" s="12"/>
      <c r="IE408" s="12"/>
    </row>
    <row r="409" spans="1:239" s="24" customFormat="1" ht="25.5" customHeight="1">
      <c r="A409" s="5" t="s">
        <v>1144</v>
      </c>
      <c r="B409" s="5" t="s">
        <v>1145</v>
      </c>
      <c r="C409" s="4" t="s">
        <v>1148</v>
      </c>
      <c r="D409" s="773" t="s">
        <v>1242</v>
      </c>
      <c r="E409" s="774" t="s">
        <v>1243</v>
      </c>
      <c r="F409" s="5" t="s">
        <v>1139</v>
      </c>
      <c r="G409" s="37" t="s">
        <v>956</v>
      </c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</row>
    <row r="410" spans="1:239" s="24" customFormat="1" ht="26.25" customHeight="1">
      <c r="A410" s="112" t="s">
        <v>1061</v>
      </c>
      <c r="B410" s="109">
        <v>4357</v>
      </c>
      <c r="C410" s="100" t="s">
        <v>1192</v>
      </c>
      <c r="D410" s="237">
        <v>600</v>
      </c>
      <c r="E410" s="237">
        <v>600</v>
      </c>
      <c r="F410" s="133">
        <v>580</v>
      </c>
      <c r="G410" s="134">
        <f>F410/E410*100</f>
        <v>96.66666666666667</v>
      </c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</row>
    <row r="411" spans="1:239" s="24" customFormat="1" ht="26.25" customHeight="1">
      <c r="A411" s="112" t="s">
        <v>1061</v>
      </c>
      <c r="B411" s="109">
        <v>4399</v>
      </c>
      <c r="C411" s="357" t="s">
        <v>1016</v>
      </c>
      <c r="D411" s="237">
        <v>0</v>
      </c>
      <c r="E411" s="237">
        <v>10000</v>
      </c>
      <c r="F411" s="133">
        <v>7360</v>
      </c>
      <c r="G411" s="134">
        <f>F411/E411*100</f>
        <v>73.6</v>
      </c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</row>
    <row r="412" spans="1:239" s="24" customFormat="1" ht="26.25" customHeight="1">
      <c r="A412" s="229" t="s">
        <v>1061</v>
      </c>
      <c r="B412" s="109">
        <v>4399</v>
      </c>
      <c r="C412" s="357" t="s">
        <v>548</v>
      </c>
      <c r="D412" s="237">
        <v>0</v>
      </c>
      <c r="E412" s="237">
        <v>50</v>
      </c>
      <c r="F412" s="133">
        <v>50</v>
      </c>
      <c r="G412" s="134">
        <f>F412/E412*100</f>
        <v>100</v>
      </c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2"/>
      <c r="GO412" s="12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  <c r="HH412" s="12"/>
      <c r="HI412" s="12"/>
      <c r="HJ412" s="12"/>
      <c r="HK412" s="12"/>
      <c r="HL412" s="12"/>
      <c r="HM412" s="12"/>
      <c r="HN412" s="12"/>
      <c r="HO412" s="12"/>
      <c r="HP412" s="12"/>
      <c r="HQ412" s="12"/>
      <c r="HR412" s="12"/>
      <c r="HS412" s="12"/>
      <c r="HT412" s="12"/>
      <c r="HU412" s="12"/>
      <c r="HV412" s="12"/>
      <c r="HW412" s="12"/>
      <c r="HX412" s="12"/>
      <c r="HY412" s="12"/>
      <c r="HZ412" s="12"/>
      <c r="IA412" s="12"/>
      <c r="IB412" s="12"/>
      <c r="IC412" s="12"/>
      <c r="ID412" s="12"/>
      <c r="IE412" s="12"/>
    </row>
    <row r="413" spans="1:239" s="24" customFormat="1" ht="15" customHeight="1">
      <c r="A413" s="151"/>
      <c r="B413" s="167"/>
      <c r="C413" s="166" t="s">
        <v>779</v>
      </c>
      <c r="D413" s="152">
        <f>SUM(D410:D410)</f>
        <v>600</v>
      </c>
      <c r="E413" s="239">
        <f>SUM(E410:E412)</f>
        <v>10650</v>
      </c>
      <c r="F413" s="239">
        <f>SUM(F410:F412)</f>
        <v>7990</v>
      </c>
      <c r="G413" s="145">
        <f>F413/E413*100</f>
        <v>75.02347417840376</v>
      </c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</row>
    <row r="414" spans="4:239" s="24" customFormat="1" ht="10.5" customHeight="1">
      <c r="D414" s="61"/>
      <c r="E414" s="61"/>
      <c r="F414" s="61"/>
      <c r="G414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</row>
    <row r="415" spans="1:239" s="24" customFormat="1" ht="14.25" customHeight="1">
      <c r="A415" s="495" t="s">
        <v>927</v>
      </c>
      <c r="B415" s="495"/>
      <c r="C415" s="495"/>
      <c r="D415" s="61"/>
      <c r="E415" s="61"/>
      <c r="F415" s="61"/>
      <c r="G415"/>
      <c r="H415" s="12"/>
      <c r="I415" s="783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</row>
    <row r="416" spans="1:239" s="24" customFormat="1" ht="9" customHeight="1">
      <c r="A416" s="495"/>
      <c r="B416" s="495"/>
      <c r="C416" s="495"/>
      <c r="D416" s="61"/>
      <c r="E416" s="61"/>
      <c r="F416" s="61"/>
      <c r="G416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  <c r="GE416" s="12"/>
      <c r="GF416" s="12"/>
      <c r="GG416" s="12"/>
      <c r="GH416" s="12"/>
      <c r="GI416" s="12"/>
      <c r="GJ416" s="12"/>
      <c r="GK416" s="12"/>
      <c r="GL416" s="12"/>
      <c r="GM416" s="12"/>
      <c r="GN416" s="12"/>
      <c r="GO416" s="12"/>
      <c r="GP416" s="12"/>
      <c r="GQ416" s="12"/>
      <c r="GR416" s="12"/>
      <c r="GS416" s="12"/>
      <c r="GT416" s="12"/>
      <c r="GU416" s="12"/>
      <c r="GV416" s="12"/>
      <c r="GW416" s="12"/>
      <c r="GX416" s="12"/>
      <c r="GY416" s="12"/>
      <c r="GZ416" s="12"/>
      <c r="HA416" s="12"/>
      <c r="HB416" s="12"/>
      <c r="HC416" s="12"/>
      <c r="HD416" s="12"/>
      <c r="HE416" s="12"/>
      <c r="HF416" s="12"/>
      <c r="HG416" s="12"/>
      <c r="HH416" s="12"/>
      <c r="HI416" s="12"/>
      <c r="HJ416" s="12"/>
      <c r="HK416" s="12"/>
      <c r="HL416" s="12"/>
      <c r="HM416" s="12"/>
      <c r="HN416" s="12"/>
      <c r="HO416" s="12"/>
      <c r="HP416" s="12"/>
      <c r="HQ416" s="12"/>
      <c r="HR416" s="12"/>
      <c r="HS416" s="12"/>
      <c r="HT416" s="12"/>
      <c r="HU416" s="12"/>
      <c r="HV416" s="12"/>
      <c r="HW416" s="12"/>
      <c r="HX416" s="12"/>
      <c r="HY416" s="12"/>
      <c r="HZ416" s="12"/>
      <c r="IA416" s="12"/>
      <c r="IB416" s="12"/>
      <c r="IC416" s="12"/>
      <c r="ID416" s="12"/>
      <c r="IE416" s="12"/>
    </row>
    <row r="417" spans="1:239" s="24" customFormat="1" ht="25.5" customHeight="1">
      <c r="A417" s="5" t="s">
        <v>1144</v>
      </c>
      <c r="B417" s="5" t="s">
        <v>1145</v>
      </c>
      <c r="C417" s="4" t="s">
        <v>1148</v>
      </c>
      <c r="D417" s="773" t="s">
        <v>1242</v>
      </c>
      <c r="E417" s="774" t="s">
        <v>1243</v>
      </c>
      <c r="F417" s="5" t="s">
        <v>1139</v>
      </c>
      <c r="G417" s="37" t="s">
        <v>956</v>
      </c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  <c r="FL417" s="12"/>
      <c r="FM417" s="12"/>
      <c r="FN417" s="12"/>
      <c r="FO417" s="12"/>
      <c r="FP417" s="12"/>
      <c r="FQ417" s="12"/>
      <c r="FR417" s="12"/>
      <c r="FS417" s="12"/>
      <c r="FT417" s="12"/>
      <c r="FU417" s="12"/>
      <c r="FV417" s="12"/>
      <c r="FW417" s="12"/>
      <c r="FX417" s="12"/>
      <c r="FY417" s="12"/>
      <c r="FZ417" s="12"/>
      <c r="GA417" s="12"/>
      <c r="GB417" s="12"/>
      <c r="GC417" s="12"/>
      <c r="GD417" s="12"/>
      <c r="GE417" s="12"/>
      <c r="GF417" s="12"/>
      <c r="GG417" s="12"/>
      <c r="GH417" s="12"/>
      <c r="GI417" s="12"/>
      <c r="GJ417" s="12"/>
      <c r="GK417" s="12"/>
      <c r="GL417" s="12"/>
      <c r="GM417" s="12"/>
      <c r="GN417" s="12"/>
      <c r="GO417" s="12"/>
      <c r="GP417" s="12"/>
      <c r="GQ417" s="12"/>
      <c r="GR417" s="12"/>
      <c r="GS417" s="12"/>
      <c r="GT417" s="12"/>
      <c r="GU417" s="12"/>
      <c r="GV417" s="12"/>
      <c r="GW417" s="12"/>
      <c r="GX417" s="12"/>
      <c r="GY417" s="12"/>
      <c r="GZ417" s="12"/>
      <c r="HA417" s="12"/>
      <c r="HB417" s="12"/>
      <c r="HC417" s="12"/>
      <c r="HD417" s="12"/>
      <c r="HE417" s="12"/>
      <c r="HF417" s="12"/>
      <c r="HG417" s="12"/>
      <c r="HH417" s="12"/>
      <c r="HI417" s="12"/>
      <c r="HJ417" s="12"/>
      <c r="HK417" s="12"/>
      <c r="HL417" s="12"/>
      <c r="HM417" s="12"/>
      <c r="HN417" s="12"/>
      <c r="HO417" s="12"/>
      <c r="HP417" s="12"/>
      <c r="HQ417" s="12"/>
      <c r="HR417" s="12"/>
      <c r="HS417" s="12"/>
      <c r="HT417" s="12"/>
      <c r="HU417" s="12"/>
      <c r="HV417" s="12"/>
      <c r="HW417" s="12"/>
      <c r="HX417" s="12"/>
      <c r="HY417" s="12"/>
      <c r="HZ417" s="12"/>
      <c r="IA417" s="12"/>
      <c r="IB417" s="12"/>
      <c r="IC417" s="12"/>
      <c r="ID417" s="12"/>
      <c r="IE417" s="12"/>
    </row>
    <row r="418" spans="1:7" ht="24.75" customHeight="1">
      <c r="A418" s="112" t="s">
        <v>1061</v>
      </c>
      <c r="B418" s="109">
        <v>4339</v>
      </c>
      <c r="C418" s="218" t="s">
        <v>752</v>
      </c>
      <c r="D418" s="237">
        <v>1355</v>
      </c>
      <c r="E418" s="132">
        <v>1355</v>
      </c>
      <c r="F418" s="132">
        <v>1355</v>
      </c>
      <c r="G418" s="223">
        <f>F418/E418*100</f>
        <v>100</v>
      </c>
    </row>
    <row r="419" spans="1:7" ht="25.5" customHeight="1">
      <c r="A419" s="112" t="s">
        <v>1061</v>
      </c>
      <c r="B419" s="109">
        <v>4357</v>
      </c>
      <c r="C419" s="218" t="s">
        <v>1019</v>
      </c>
      <c r="D419" s="237">
        <v>37679</v>
      </c>
      <c r="E419" s="132">
        <v>44512</v>
      </c>
      <c r="F419" s="132">
        <v>44512</v>
      </c>
      <c r="G419" s="223">
        <f>F419/E419*100</f>
        <v>100</v>
      </c>
    </row>
    <row r="420" spans="1:7" ht="15" customHeight="1">
      <c r="A420" s="151"/>
      <c r="B420" s="167"/>
      <c r="C420" s="166" t="s">
        <v>1199</v>
      </c>
      <c r="D420" s="152">
        <f>SUM(D418:D419)</f>
        <v>39034</v>
      </c>
      <c r="E420" s="152">
        <f>SUM(E418:E419)</f>
        <v>45867</v>
      </c>
      <c r="F420" s="152">
        <f>SUM(F418:F419)</f>
        <v>45867</v>
      </c>
      <c r="G420" s="145">
        <f>F420/E420*100</f>
        <v>100</v>
      </c>
    </row>
    <row r="421" spans="1:7" ht="12.75" customHeight="1" hidden="1">
      <c r="A421" s="865" t="s">
        <v>746</v>
      </c>
      <c r="B421" s="865"/>
      <c r="C421" s="865"/>
      <c r="F421" s="61"/>
      <c r="G421" s="12"/>
    </row>
    <row r="422" spans="1:7" ht="12.75" customHeight="1" hidden="1">
      <c r="A422" s="896" t="s">
        <v>745</v>
      </c>
      <c r="B422" s="896"/>
      <c r="C422" s="896"/>
      <c r="F422" s="61"/>
      <c r="G422" s="12"/>
    </row>
    <row r="423" spans="1:7" ht="12.75" customHeight="1" hidden="1">
      <c r="A423" s="896" t="s">
        <v>747</v>
      </c>
      <c r="B423" s="896"/>
      <c r="C423" s="896"/>
      <c r="F423" s="61"/>
      <c r="G423" s="12"/>
    </row>
    <row r="424" spans="1:7" ht="14.25" customHeight="1">
      <c r="A424" s="52"/>
      <c r="B424" s="52"/>
      <c r="C424" s="52"/>
      <c r="F424" s="61"/>
      <c r="G424" s="12"/>
    </row>
    <row r="425" spans="1:7" ht="14.25" customHeight="1">
      <c r="A425" s="273" t="s">
        <v>883</v>
      </c>
      <c r="B425" s="273"/>
      <c r="C425" s="272"/>
      <c r="F425" s="61"/>
      <c r="G425" s="12"/>
    </row>
    <row r="426" spans="1:7" ht="9" customHeight="1">
      <c r="A426" s="273"/>
      <c r="B426" s="273"/>
      <c r="C426" s="272"/>
      <c r="F426" s="61"/>
      <c r="G426" s="12"/>
    </row>
    <row r="427" spans="1:239" s="24" customFormat="1" ht="25.5" customHeight="1">
      <c r="A427" s="5" t="s">
        <v>1144</v>
      </c>
      <c r="B427" s="5" t="s">
        <v>1145</v>
      </c>
      <c r="C427" s="4" t="s">
        <v>1148</v>
      </c>
      <c r="D427" s="773" t="s">
        <v>1242</v>
      </c>
      <c r="E427" s="774" t="s">
        <v>1243</v>
      </c>
      <c r="F427" s="5" t="s">
        <v>1139</v>
      </c>
      <c r="G427" s="37" t="s">
        <v>956</v>
      </c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</row>
    <row r="428" spans="1:239" s="24" customFormat="1" ht="24" customHeight="1">
      <c r="A428" s="112" t="s">
        <v>1061</v>
      </c>
      <c r="B428" s="269" t="s">
        <v>862</v>
      </c>
      <c r="C428" s="270" t="s">
        <v>786</v>
      </c>
      <c r="D428" s="271">
        <v>31730</v>
      </c>
      <c r="E428" s="208">
        <v>39367</v>
      </c>
      <c r="F428" s="208">
        <v>39367</v>
      </c>
      <c r="G428" s="221">
        <f>F428/E428*100</f>
        <v>100</v>
      </c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  <c r="GE428" s="12"/>
      <c r="GF428" s="12"/>
      <c r="GG428" s="12"/>
      <c r="GH428" s="12"/>
      <c r="GI428" s="12"/>
      <c r="GJ428" s="12"/>
      <c r="GK428" s="12"/>
      <c r="GL428" s="12"/>
      <c r="GM428" s="12"/>
      <c r="GN428" s="12"/>
      <c r="GO428" s="12"/>
      <c r="GP428" s="12"/>
      <c r="GQ428" s="12"/>
      <c r="GR428" s="12"/>
      <c r="GS428" s="12"/>
      <c r="GT428" s="12"/>
      <c r="GU428" s="12"/>
      <c r="GV428" s="12"/>
      <c r="GW428" s="12"/>
      <c r="GX428" s="12"/>
      <c r="GY428" s="12"/>
      <c r="GZ428" s="12"/>
      <c r="HA428" s="12"/>
      <c r="HB428" s="12"/>
      <c r="HC428" s="12"/>
      <c r="HD428" s="12"/>
      <c r="HE428" s="12"/>
      <c r="HF428" s="12"/>
      <c r="HG428" s="12"/>
      <c r="HH428" s="12"/>
      <c r="HI428" s="12"/>
      <c r="HJ428" s="12"/>
      <c r="HK428" s="12"/>
      <c r="HL428" s="12"/>
      <c r="HM428" s="12"/>
      <c r="HN428" s="12"/>
      <c r="HO428" s="12"/>
      <c r="HP428" s="12"/>
      <c r="HQ428" s="12"/>
      <c r="HR428" s="12"/>
      <c r="HS428" s="12"/>
      <c r="HT428" s="12"/>
      <c r="HU428" s="12"/>
      <c r="HV428" s="12"/>
      <c r="HW428" s="12"/>
      <c r="HX428" s="12"/>
      <c r="HY428" s="12"/>
      <c r="HZ428" s="12"/>
      <c r="IA428" s="12"/>
      <c r="IB428" s="12"/>
      <c r="IC428" s="12"/>
      <c r="ID428" s="12"/>
      <c r="IE428" s="12"/>
    </row>
    <row r="429" spans="1:239" s="24" customFormat="1" ht="15" customHeight="1">
      <c r="A429" s="570"/>
      <c r="B429" s="571"/>
      <c r="C429" s="200" t="s">
        <v>936</v>
      </c>
      <c r="D429" s="87">
        <f>SUM(D428)</f>
        <v>31730</v>
      </c>
      <c r="E429" s="87">
        <f>SUM(E428)</f>
        <v>39367</v>
      </c>
      <c r="F429" s="87">
        <f>SUM(F428)</f>
        <v>39367</v>
      </c>
      <c r="G429" s="368">
        <f>F429/E429*100</f>
        <v>100</v>
      </c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  <c r="GE429" s="12"/>
      <c r="GF429" s="12"/>
      <c r="GG429" s="12"/>
      <c r="GH429" s="12"/>
      <c r="GI429" s="12"/>
      <c r="GJ429" s="12"/>
      <c r="GK429" s="12"/>
      <c r="GL429" s="12"/>
      <c r="GM429" s="12"/>
      <c r="GN429" s="12"/>
      <c r="GO429" s="12"/>
      <c r="GP429" s="12"/>
      <c r="GQ429" s="12"/>
      <c r="GR429" s="12"/>
      <c r="GS429" s="12"/>
      <c r="GT429" s="12"/>
      <c r="GU429" s="12"/>
      <c r="GV429" s="12"/>
      <c r="GW429" s="12"/>
      <c r="GX429" s="12"/>
      <c r="GY429" s="12"/>
      <c r="GZ429" s="12"/>
      <c r="HA429" s="12"/>
      <c r="HB429" s="12"/>
      <c r="HC429" s="12"/>
      <c r="HD429" s="12"/>
      <c r="HE429" s="12"/>
      <c r="HF429" s="12"/>
      <c r="HG429" s="12"/>
      <c r="HH429" s="12"/>
      <c r="HI429" s="12"/>
      <c r="HJ429" s="12"/>
      <c r="HK429" s="12"/>
      <c r="HL429" s="12"/>
      <c r="HM429" s="12"/>
      <c r="HN429" s="12"/>
      <c r="HO429" s="12"/>
      <c r="HP429" s="12"/>
      <c r="HQ429" s="12"/>
      <c r="HR429" s="12"/>
      <c r="HS429" s="12"/>
      <c r="HT429" s="12"/>
      <c r="HU429" s="12"/>
      <c r="HV429" s="12"/>
      <c r="HW429" s="12"/>
      <c r="HX429" s="12"/>
      <c r="HY429" s="12"/>
      <c r="HZ429" s="12"/>
      <c r="IA429" s="12"/>
      <c r="IB429" s="12"/>
      <c r="IC429" s="12"/>
      <c r="ID429" s="12"/>
      <c r="IE429" s="12"/>
    </row>
    <row r="430" spans="1:239" s="24" customFormat="1" ht="16.5" customHeight="1">
      <c r="A430" s="287"/>
      <c r="B430" s="287"/>
      <c r="C430" s="17"/>
      <c r="D430" s="288"/>
      <c r="E430" s="288"/>
      <c r="F430" s="288"/>
      <c r="G430" s="586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/>
      <c r="GB430" s="12"/>
      <c r="GC430" s="12"/>
      <c r="GD430" s="12"/>
      <c r="GE430" s="12"/>
      <c r="GF430" s="12"/>
      <c r="GG430" s="12"/>
      <c r="GH430" s="12"/>
      <c r="GI430" s="12"/>
      <c r="GJ430" s="12"/>
      <c r="GK430" s="12"/>
      <c r="GL430" s="12"/>
      <c r="GM430" s="12"/>
      <c r="GN430" s="12"/>
      <c r="GO430" s="12"/>
      <c r="GP430" s="12"/>
      <c r="GQ430" s="12"/>
      <c r="GR430" s="12"/>
      <c r="GS430" s="12"/>
      <c r="GT430" s="12"/>
      <c r="GU430" s="12"/>
      <c r="GV430" s="12"/>
      <c r="GW430" s="12"/>
      <c r="GX430" s="12"/>
      <c r="GY430" s="12"/>
      <c r="GZ430" s="12"/>
      <c r="HA430" s="12"/>
      <c r="HB430" s="12"/>
      <c r="HC430" s="12"/>
      <c r="HD430" s="12"/>
      <c r="HE430" s="12"/>
      <c r="HF430" s="12"/>
      <c r="HG430" s="12"/>
      <c r="HH430" s="12"/>
      <c r="HI430" s="12"/>
      <c r="HJ430" s="12"/>
      <c r="HK430" s="12"/>
      <c r="HL430" s="12"/>
      <c r="HM430" s="12"/>
      <c r="HN430" s="12"/>
      <c r="HO430" s="12"/>
      <c r="HP430" s="12"/>
      <c r="HQ430" s="12"/>
      <c r="HR430" s="12"/>
      <c r="HS430" s="12"/>
      <c r="HT430" s="12"/>
      <c r="HU430" s="12"/>
      <c r="HV430" s="12"/>
      <c r="HW430" s="12"/>
      <c r="HX430" s="12"/>
      <c r="HY430" s="12"/>
      <c r="HZ430" s="12"/>
      <c r="IA430" s="12"/>
      <c r="IB430" s="12"/>
      <c r="IC430" s="12"/>
      <c r="ID430" s="12"/>
      <c r="IE430" s="12"/>
    </row>
    <row r="431" spans="1:239" s="24" customFormat="1" ht="14.25" customHeight="1">
      <c r="A431" s="892" t="s">
        <v>814</v>
      </c>
      <c r="B431" s="892"/>
      <c r="C431" s="892"/>
      <c r="D431" s="892"/>
      <c r="E431" s="892"/>
      <c r="F431" s="288"/>
      <c r="G431" s="586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  <c r="GE431" s="12"/>
      <c r="GF431" s="12"/>
      <c r="GG431" s="12"/>
      <c r="GH431" s="12"/>
      <c r="GI431" s="12"/>
      <c r="GJ431" s="12"/>
      <c r="GK431" s="12"/>
      <c r="GL431" s="12"/>
      <c r="GM431" s="12"/>
      <c r="GN431" s="12"/>
      <c r="GO431" s="12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/>
      <c r="HH431" s="12"/>
      <c r="HI431" s="12"/>
      <c r="HJ431" s="12"/>
      <c r="HK431" s="12"/>
      <c r="HL431" s="12"/>
      <c r="HM431" s="12"/>
      <c r="HN431" s="12"/>
      <c r="HO431" s="12"/>
      <c r="HP431" s="12"/>
      <c r="HQ431" s="12"/>
      <c r="HR431" s="12"/>
      <c r="HS431" s="12"/>
      <c r="HT431" s="12"/>
      <c r="HU431" s="12"/>
      <c r="HV431" s="12"/>
      <c r="HW431" s="12"/>
      <c r="HX431" s="12"/>
      <c r="HY431" s="12"/>
      <c r="HZ431" s="12"/>
      <c r="IA431" s="12"/>
      <c r="IB431" s="12"/>
      <c r="IC431" s="12"/>
      <c r="ID431" s="12"/>
      <c r="IE431" s="12"/>
    </row>
    <row r="432" spans="1:239" s="24" customFormat="1" ht="9" customHeight="1">
      <c r="A432" s="345"/>
      <c r="B432" s="345"/>
      <c r="C432" s="501"/>
      <c r="D432" s="348"/>
      <c r="E432" s="348"/>
      <c r="F432" s="587"/>
      <c r="G432" s="50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  <c r="GC432" s="12"/>
      <c r="GD432" s="12"/>
      <c r="GE432" s="12"/>
      <c r="GF432" s="12"/>
      <c r="GG432" s="12"/>
      <c r="GH432" s="12"/>
      <c r="GI432" s="12"/>
      <c r="GJ432" s="12"/>
      <c r="GK432" s="12"/>
      <c r="GL432" s="12"/>
      <c r="GM432" s="12"/>
      <c r="GN432" s="12"/>
      <c r="GO432" s="12"/>
      <c r="GP432" s="12"/>
      <c r="GQ432" s="12"/>
      <c r="GR432" s="12"/>
      <c r="GS432" s="12"/>
      <c r="GT432" s="12"/>
      <c r="GU432" s="12"/>
      <c r="GV432" s="12"/>
      <c r="GW432" s="12"/>
      <c r="GX432" s="12"/>
      <c r="GY432" s="12"/>
      <c r="GZ432" s="12"/>
      <c r="HA432" s="12"/>
      <c r="HB432" s="12"/>
      <c r="HC432" s="12"/>
      <c r="HD432" s="12"/>
      <c r="HE432" s="12"/>
      <c r="HF432" s="12"/>
      <c r="HG432" s="12"/>
      <c r="HH432" s="12"/>
      <c r="HI432" s="12"/>
      <c r="HJ432" s="12"/>
      <c r="HK432" s="12"/>
      <c r="HL432" s="12"/>
      <c r="HM432" s="12"/>
      <c r="HN432" s="12"/>
      <c r="HO432" s="12"/>
      <c r="HP432" s="12"/>
      <c r="HQ432" s="12"/>
      <c r="HR432" s="12"/>
      <c r="HS432" s="12"/>
      <c r="HT432" s="12"/>
      <c r="HU432" s="12"/>
      <c r="HV432" s="12"/>
      <c r="HW432" s="12"/>
      <c r="HX432" s="12"/>
      <c r="HY432" s="12"/>
      <c r="HZ432" s="12"/>
      <c r="IA432" s="12"/>
      <c r="IB432" s="12"/>
      <c r="IC432" s="12"/>
      <c r="ID432" s="12"/>
      <c r="IE432" s="12"/>
    </row>
    <row r="433" spans="1:239" s="24" customFormat="1" ht="25.5" customHeight="1">
      <c r="A433" s="5" t="s">
        <v>1144</v>
      </c>
      <c r="B433" s="5" t="s">
        <v>1145</v>
      </c>
      <c r="C433" s="4" t="s">
        <v>1148</v>
      </c>
      <c r="D433" s="773" t="s">
        <v>1242</v>
      </c>
      <c r="E433" s="774" t="s">
        <v>1243</v>
      </c>
      <c r="F433" s="5" t="s">
        <v>1139</v>
      </c>
      <c r="G433" s="37" t="s">
        <v>956</v>
      </c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</row>
    <row r="434" spans="1:239" s="24" customFormat="1" ht="38.25" customHeight="1">
      <c r="A434" s="112" t="s">
        <v>1061</v>
      </c>
      <c r="B434" s="112" t="s">
        <v>260</v>
      </c>
      <c r="C434" s="113" t="s">
        <v>700</v>
      </c>
      <c r="D434" s="133">
        <v>0</v>
      </c>
      <c r="E434" s="133">
        <v>56</v>
      </c>
      <c r="F434" s="132">
        <v>56</v>
      </c>
      <c r="G434" s="223">
        <f>F434/E434*100</f>
        <v>100</v>
      </c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  <c r="GE434" s="12"/>
      <c r="GF434" s="12"/>
      <c r="GG434" s="12"/>
      <c r="GH434" s="12"/>
      <c r="GI434" s="12"/>
      <c r="GJ434" s="12"/>
      <c r="GK434" s="12"/>
      <c r="GL434" s="12"/>
      <c r="GM434" s="12"/>
      <c r="GN434" s="12"/>
      <c r="GO434" s="12"/>
      <c r="GP434" s="12"/>
      <c r="GQ434" s="12"/>
      <c r="GR434" s="12"/>
      <c r="GS434" s="12"/>
      <c r="GT434" s="12"/>
      <c r="GU434" s="12"/>
      <c r="GV434" s="12"/>
      <c r="GW434" s="12"/>
      <c r="GX434" s="12"/>
      <c r="GY434" s="12"/>
      <c r="GZ434" s="12"/>
      <c r="HA434" s="12"/>
      <c r="HB434" s="12"/>
      <c r="HC434" s="12"/>
      <c r="HD434" s="12"/>
      <c r="HE434" s="12"/>
      <c r="HF434" s="12"/>
      <c r="HG434" s="12"/>
      <c r="HH434" s="12"/>
      <c r="HI434" s="12"/>
      <c r="HJ434" s="12"/>
      <c r="HK434" s="12"/>
      <c r="HL434" s="12"/>
      <c r="HM434" s="12"/>
      <c r="HN434" s="12"/>
      <c r="HO434" s="12"/>
      <c r="HP434" s="12"/>
      <c r="HQ434" s="12"/>
      <c r="HR434" s="12"/>
      <c r="HS434" s="12"/>
      <c r="HT434" s="12"/>
      <c r="HU434" s="12"/>
      <c r="HV434" s="12"/>
      <c r="HW434" s="12"/>
      <c r="HX434" s="12"/>
      <c r="HY434" s="12"/>
      <c r="HZ434" s="12"/>
      <c r="IA434" s="12"/>
      <c r="IB434" s="12"/>
      <c r="IC434" s="12"/>
      <c r="ID434" s="12"/>
      <c r="IE434" s="12"/>
    </row>
    <row r="435" spans="1:239" s="24" customFormat="1" ht="15" customHeight="1">
      <c r="A435" s="570"/>
      <c r="B435" s="571"/>
      <c r="C435" s="200" t="s">
        <v>815</v>
      </c>
      <c r="D435" s="87">
        <f>SUM(D434)</f>
        <v>0</v>
      </c>
      <c r="E435" s="87">
        <f>SUM(E434)</f>
        <v>56</v>
      </c>
      <c r="F435" s="87">
        <f>SUM(F434)</f>
        <v>56</v>
      </c>
      <c r="G435" s="278">
        <f>F435/E435*100</f>
        <v>100</v>
      </c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</row>
    <row r="436" spans="1:7" ht="18.75" customHeight="1">
      <c r="A436" s="13"/>
      <c r="B436" s="53"/>
      <c r="C436" s="155"/>
      <c r="D436" s="156"/>
      <c r="E436" s="157"/>
      <c r="F436" s="158"/>
      <c r="G436" s="175"/>
    </row>
    <row r="437" spans="1:7" ht="14.25" customHeight="1">
      <c r="A437" s="60" t="s">
        <v>1051</v>
      </c>
      <c r="B437" s="52"/>
      <c r="C437" s="155"/>
      <c r="D437" s="156"/>
      <c r="E437" s="157"/>
      <c r="F437" s="158"/>
      <c r="G437" s="175"/>
    </row>
    <row r="438" spans="1:7" ht="9" customHeight="1">
      <c r="A438" s="60"/>
      <c r="B438" s="52"/>
      <c r="C438" s="155"/>
      <c r="D438" s="156"/>
      <c r="E438" s="157"/>
      <c r="F438" s="158"/>
      <c r="G438" s="175"/>
    </row>
    <row r="439" spans="1:239" s="89" customFormat="1" ht="25.5" customHeight="1">
      <c r="A439" s="5" t="s">
        <v>1144</v>
      </c>
      <c r="B439" s="5" t="s">
        <v>1145</v>
      </c>
      <c r="C439" s="4" t="s">
        <v>1148</v>
      </c>
      <c r="D439" s="773" t="s">
        <v>1242</v>
      </c>
      <c r="E439" s="774" t="s">
        <v>1243</v>
      </c>
      <c r="F439" s="5" t="s">
        <v>1139</v>
      </c>
      <c r="G439" s="37" t="s">
        <v>956</v>
      </c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  <c r="GE439" s="12"/>
      <c r="GF439" s="12"/>
      <c r="GG439" s="12"/>
      <c r="GH439" s="12"/>
      <c r="GI439" s="12"/>
      <c r="GJ439" s="12"/>
      <c r="GK439" s="12"/>
      <c r="GL439" s="12"/>
      <c r="GM439" s="12"/>
      <c r="GN439" s="12"/>
      <c r="GO439" s="12"/>
      <c r="GP439" s="12"/>
      <c r="GQ439" s="12"/>
      <c r="GR439" s="12"/>
      <c r="GS439" s="12"/>
      <c r="GT439" s="12"/>
      <c r="GU439" s="12"/>
      <c r="GV439" s="12"/>
      <c r="GW439" s="12"/>
      <c r="GX439" s="12"/>
      <c r="GY439" s="12"/>
      <c r="GZ439" s="12"/>
      <c r="HA439" s="12"/>
      <c r="HB439" s="12"/>
      <c r="HC439" s="12"/>
      <c r="HD439" s="12"/>
      <c r="HE439" s="12"/>
      <c r="HF439" s="12"/>
      <c r="HG439" s="12"/>
      <c r="HH439" s="12"/>
      <c r="HI439" s="12"/>
      <c r="HJ439" s="12"/>
      <c r="HK439" s="12"/>
      <c r="HL439" s="12"/>
      <c r="HM439" s="12"/>
      <c r="HN439" s="12"/>
      <c r="HO439" s="12"/>
      <c r="HP439" s="12"/>
      <c r="HQ439" s="12"/>
      <c r="HR439" s="12"/>
      <c r="HS439" s="12"/>
      <c r="HT439" s="12"/>
      <c r="HU439" s="12"/>
      <c r="HV439" s="12"/>
      <c r="HW439" s="12"/>
      <c r="HX439" s="12"/>
      <c r="HY439" s="12"/>
      <c r="HZ439" s="12"/>
      <c r="IA439" s="12"/>
      <c r="IB439" s="12"/>
      <c r="IC439" s="12"/>
      <c r="ID439" s="12"/>
      <c r="IE439" s="12"/>
    </row>
    <row r="440" spans="1:239" s="89" customFormat="1" ht="25.5" customHeight="1">
      <c r="A440" s="112" t="s">
        <v>1061</v>
      </c>
      <c r="B440" s="109">
        <v>4357</v>
      </c>
      <c r="C440" s="218" t="s">
        <v>714</v>
      </c>
      <c r="D440" s="237">
        <v>8000</v>
      </c>
      <c r="E440" s="132">
        <v>7014</v>
      </c>
      <c r="F440" s="132">
        <v>7012</v>
      </c>
      <c r="G440" s="223">
        <f>F440/E440*100</f>
        <v>99.97148560022812</v>
      </c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  <c r="FG440" s="12"/>
      <c r="FH440" s="12"/>
      <c r="FI440" s="12"/>
      <c r="FJ440" s="12"/>
      <c r="FK440" s="12"/>
      <c r="FL440" s="12"/>
      <c r="FM440" s="12"/>
      <c r="FN440" s="12"/>
      <c r="FO440" s="12"/>
      <c r="FP440" s="12"/>
      <c r="FQ440" s="12"/>
      <c r="FR440" s="12"/>
      <c r="FS440" s="12"/>
      <c r="FT440" s="12"/>
      <c r="FU440" s="12"/>
      <c r="FV440" s="12"/>
      <c r="FW440" s="12"/>
      <c r="FX440" s="12"/>
      <c r="FY440" s="12"/>
      <c r="FZ440" s="12"/>
      <c r="GA440" s="12"/>
      <c r="GB440" s="12"/>
      <c r="GC440" s="12"/>
      <c r="GD440" s="12"/>
      <c r="GE440" s="12"/>
      <c r="GF440" s="12"/>
      <c r="GG440" s="12"/>
      <c r="GH440" s="12"/>
      <c r="GI440" s="12"/>
      <c r="GJ440" s="12"/>
      <c r="GK440" s="12"/>
      <c r="GL440" s="12"/>
      <c r="GM440" s="12"/>
      <c r="GN440" s="12"/>
      <c r="GO440" s="12"/>
      <c r="GP440" s="12"/>
      <c r="GQ440" s="12"/>
      <c r="GR440" s="12"/>
      <c r="GS440" s="12"/>
      <c r="GT440" s="12"/>
      <c r="GU440" s="12"/>
      <c r="GV440" s="12"/>
      <c r="GW440" s="12"/>
      <c r="GX440" s="12"/>
      <c r="GY440" s="12"/>
      <c r="GZ440" s="12"/>
      <c r="HA440" s="12"/>
      <c r="HB440" s="12"/>
      <c r="HC440" s="12"/>
      <c r="HD440" s="12"/>
      <c r="HE440" s="12"/>
      <c r="HF440" s="12"/>
      <c r="HG440" s="12"/>
      <c r="HH440" s="12"/>
      <c r="HI440" s="12"/>
      <c r="HJ440" s="12"/>
      <c r="HK440" s="12"/>
      <c r="HL440" s="12"/>
      <c r="HM440" s="12"/>
      <c r="HN440" s="12"/>
      <c r="HO440" s="12"/>
      <c r="HP440" s="12"/>
      <c r="HQ440" s="12"/>
      <c r="HR440" s="12"/>
      <c r="HS440" s="12"/>
      <c r="HT440" s="12"/>
      <c r="HU440" s="12"/>
      <c r="HV440" s="12"/>
      <c r="HW440" s="12"/>
      <c r="HX440" s="12"/>
      <c r="HY440" s="12"/>
      <c r="HZ440" s="12"/>
      <c r="IA440" s="12"/>
      <c r="IB440" s="12"/>
      <c r="IC440" s="12"/>
      <c r="ID440" s="12"/>
      <c r="IE440" s="12"/>
    </row>
    <row r="441" spans="1:239" s="89" customFormat="1" ht="15" customHeight="1">
      <c r="A441" s="570"/>
      <c r="B441" s="571"/>
      <c r="C441" s="200" t="s">
        <v>748</v>
      </c>
      <c r="D441" s="87">
        <f>SUM(D440)</f>
        <v>8000</v>
      </c>
      <c r="E441" s="87">
        <f>SUM(E440)</f>
        <v>7014</v>
      </c>
      <c r="F441" s="87">
        <f>SUM(F440)</f>
        <v>7012</v>
      </c>
      <c r="G441" s="278">
        <f>F441/E441*100</f>
        <v>99.97148560022812</v>
      </c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  <c r="GC441" s="12"/>
      <c r="GD441" s="12"/>
      <c r="GE441" s="12"/>
      <c r="GF441" s="12"/>
      <c r="GG441" s="12"/>
      <c r="GH441" s="12"/>
      <c r="GI441" s="12"/>
      <c r="GJ441" s="12"/>
      <c r="GK441" s="12"/>
      <c r="GL441" s="12"/>
      <c r="GM441" s="12"/>
      <c r="GN441" s="12"/>
      <c r="GO441" s="12"/>
      <c r="GP441" s="12"/>
      <c r="GQ441" s="12"/>
      <c r="GR441" s="12"/>
      <c r="GS441" s="12"/>
      <c r="GT441" s="12"/>
      <c r="GU441" s="12"/>
      <c r="GV441" s="12"/>
      <c r="GW441" s="12"/>
      <c r="GX441" s="12"/>
      <c r="GY441" s="12"/>
      <c r="GZ441" s="12"/>
      <c r="HA441" s="12"/>
      <c r="HB441" s="12"/>
      <c r="HC441" s="12"/>
      <c r="HD441" s="12"/>
      <c r="HE441" s="12"/>
      <c r="HF441" s="12"/>
      <c r="HG441" s="12"/>
      <c r="HH441" s="12"/>
      <c r="HI441" s="12"/>
      <c r="HJ441" s="12"/>
      <c r="HK441" s="12"/>
      <c r="HL441" s="12"/>
      <c r="HM441" s="12"/>
      <c r="HN441" s="12"/>
      <c r="HO441" s="12"/>
      <c r="HP441" s="12"/>
      <c r="HQ441" s="12"/>
      <c r="HR441" s="12"/>
      <c r="HS441" s="12"/>
      <c r="HT441" s="12"/>
      <c r="HU441" s="12"/>
      <c r="HV441" s="12"/>
      <c r="HW441" s="12"/>
      <c r="HX441" s="12"/>
      <c r="HY441" s="12"/>
      <c r="HZ441" s="12"/>
      <c r="IA441" s="12"/>
      <c r="IB441" s="12"/>
      <c r="IC441" s="12"/>
      <c r="ID441" s="12"/>
      <c r="IE441" s="12"/>
    </row>
    <row r="442" spans="1:239" s="89" customFormat="1" ht="17.25" customHeight="1">
      <c r="A442" s="193"/>
      <c r="B442" s="194"/>
      <c r="C442" s="395"/>
      <c r="D442" s="195"/>
      <c r="E442" s="195"/>
      <c r="F442" s="195"/>
      <c r="G442" s="196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  <c r="GE442" s="12"/>
      <c r="GF442" s="12"/>
      <c r="GG442" s="12"/>
      <c r="GH442" s="12"/>
      <c r="GI442" s="12"/>
      <c r="GJ442" s="12"/>
      <c r="GK442" s="12"/>
      <c r="GL442" s="12"/>
      <c r="GM442" s="12"/>
      <c r="GN442" s="12"/>
      <c r="GO442" s="12"/>
      <c r="GP442" s="12"/>
      <c r="GQ442" s="12"/>
      <c r="GR442" s="12"/>
      <c r="GS442" s="12"/>
      <c r="GT442" s="12"/>
      <c r="GU442" s="12"/>
      <c r="GV442" s="12"/>
      <c r="GW442" s="12"/>
      <c r="GX442" s="12"/>
      <c r="GY442" s="12"/>
      <c r="GZ442" s="12"/>
      <c r="HA442" s="12"/>
      <c r="HB442" s="12"/>
      <c r="HC442" s="12"/>
      <c r="HD442" s="12"/>
      <c r="HE442" s="12"/>
      <c r="HF442" s="12"/>
      <c r="HG442" s="12"/>
      <c r="HH442" s="12"/>
      <c r="HI442" s="12"/>
      <c r="HJ442" s="12"/>
      <c r="HK442" s="12"/>
      <c r="HL442" s="12"/>
      <c r="HM442" s="12"/>
      <c r="HN442" s="12"/>
      <c r="HO442" s="12"/>
      <c r="HP442" s="12"/>
      <c r="HQ442" s="12"/>
      <c r="HR442" s="12"/>
      <c r="HS442" s="12"/>
      <c r="HT442" s="12"/>
      <c r="HU442" s="12"/>
      <c r="HV442" s="12"/>
      <c r="HW442" s="12"/>
      <c r="HX442" s="12"/>
      <c r="HY442" s="12"/>
      <c r="HZ442" s="12"/>
      <c r="IA442" s="12"/>
      <c r="IB442" s="12"/>
      <c r="IC442" s="12"/>
      <c r="ID442" s="12"/>
      <c r="IE442" s="12"/>
    </row>
    <row r="443" spans="1:239" s="89" customFormat="1" ht="14.25" customHeight="1">
      <c r="A443" s="160"/>
      <c r="B443" s="169"/>
      <c r="C443" s="168" t="s">
        <v>780</v>
      </c>
      <c r="D443" s="161">
        <f>D405+D413+D420+D428+D440</f>
        <v>82564</v>
      </c>
      <c r="E443" s="161">
        <f>E405+E413+E420+E429+E435+E441</f>
        <v>109016</v>
      </c>
      <c r="F443" s="161">
        <f>F405+F413+F420+F429+F435+F441</f>
        <v>106004</v>
      </c>
      <c r="G443" s="172">
        <f>F443/E443*100</f>
        <v>97.23710281059661</v>
      </c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  <c r="GE443" s="12"/>
      <c r="GF443" s="12"/>
      <c r="GG443" s="12"/>
      <c r="GH443" s="12"/>
      <c r="GI443" s="12"/>
      <c r="GJ443" s="12"/>
      <c r="GK443" s="12"/>
      <c r="GL443" s="12"/>
      <c r="GM443" s="12"/>
      <c r="GN443" s="12"/>
      <c r="GO443" s="12"/>
      <c r="GP443" s="12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  <c r="HH443" s="12"/>
      <c r="HI443" s="12"/>
      <c r="HJ443" s="12"/>
      <c r="HK443" s="12"/>
      <c r="HL443" s="12"/>
      <c r="HM443" s="12"/>
      <c r="HN443" s="12"/>
      <c r="HO443" s="12"/>
      <c r="HP443" s="12"/>
      <c r="HQ443" s="12"/>
      <c r="HR443" s="12"/>
      <c r="HS443" s="12"/>
      <c r="HT443" s="12"/>
      <c r="HU443" s="12"/>
      <c r="HV443" s="12"/>
      <c r="HW443" s="12"/>
      <c r="HX443" s="12"/>
      <c r="HY443" s="12"/>
      <c r="HZ443" s="12"/>
      <c r="IA443" s="12"/>
      <c r="IB443" s="12"/>
      <c r="IC443" s="12"/>
      <c r="ID443" s="12"/>
      <c r="IE443" s="12"/>
    </row>
    <row r="444" spans="1:239" s="89" customFormat="1" ht="14.25" customHeight="1">
      <c r="A444" s="13"/>
      <c r="B444" s="53"/>
      <c r="C444" s="155"/>
      <c r="D444" s="156"/>
      <c r="E444" s="156"/>
      <c r="F444" s="156"/>
      <c r="G444" s="175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  <c r="FS444" s="12"/>
      <c r="FT444" s="12"/>
      <c r="FU444" s="12"/>
      <c r="FV444" s="12"/>
      <c r="FW444" s="12"/>
      <c r="FX444" s="12"/>
      <c r="FY444" s="12"/>
      <c r="FZ444" s="12"/>
      <c r="GA444" s="12"/>
      <c r="GB444" s="12"/>
      <c r="GC444" s="12"/>
      <c r="GD444" s="12"/>
      <c r="GE444" s="12"/>
      <c r="GF444" s="12"/>
      <c r="GG444" s="12"/>
      <c r="GH444" s="12"/>
      <c r="GI444" s="12"/>
      <c r="GJ444" s="12"/>
      <c r="GK444" s="12"/>
      <c r="GL444" s="12"/>
      <c r="GM444" s="12"/>
      <c r="GN444" s="12"/>
      <c r="GO444" s="12"/>
      <c r="GP444" s="12"/>
      <c r="GQ444" s="12"/>
      <c r="GR444" s="12"/>
      <c r="GS444" s="12"/>
      <c r="GT444" s="12"/>
      <c r="GU444" s="12"/>
      <c r="GV444" s="12"/>
      <c r="GW444" s="12"/>
      <c r="GX444" s="12"/>
      <c r="GY444" s="12"/>
      <c r="GZ444" s="12"/>
      <c r="HA444" s="12"/>
      <c r="HB444" s="12"/>
      <c r="HC444" s="12"/>
      <c r="HD444" s="12"/>
      <c r="HE444" s="12"/>
      <c r="HF444" s="12"/>
      <c r="HG444" s="12"/>
      <c r="HH444" s="12"/>
      <c r="HI444" s="12"/>
      <c r="HJ444" s="12"/>
      <c r="HK444" s="12"/>
      <c r="HL444" s="12"/>
      <c r="HM444" s="12"/>
      <c r="HN444" s="12"/>
      <c r="HO444" s="12"/>
      <c r="HP444" s="12"/>
      <c r="HQ444" s="12"/>
      <c r="HR444" s="12"/>
      <c r="HS444" s="12"/>
      <c r="HT444" s="12"/>
      <c r="HU444" s="12"/>
      <c r="HV444" s="12"/>
      <c r="HW444" s="12"/>
      <c r="HX444" s="12"/>
      <c r="HY444" s="12"/>
      <c r="HZ444" s="12"/>
      <c r="IA444" s="12"/>
      <c r="IB444" s="12"/>
      <c r="IC444" s="12"/>
      <c r="ID444" s="12"/>
      <c r="IE444" s="12"/>
    </row>
    <row r="445" spans="1:239" s="24" customFormat="1" ht="15.75">
      <c r="A445" s="58" t="s">
        <v>1215</v>
      </c>
      <c r="D445" s="61"/>
      <c r="E445" s="61"/>
      <c r="F445" s="61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  <c r="GE445" s="12"/>
      <c r="GF445" s="12"/>
      <c r="GG445" s="12"/>
      <c r="GH445" s="12"/>
      <c r="GI445" s="12"/>
      <c r="GJ445" s="12"/>
      <c r="GK445" s="12"/>
      <c r="GL445" s="12"/>
      <c r="GM445" s="12"/>
      <c r="GN445" s="12"/>
      <c r="GO445" s="12"/>
      <c r="GP445" s="12"/>
      <c r="GQ445" s="12"/>
      <c r="GR445" s="12"/>
      <c r="GS445" s="12"/>
      <c r="GT445" s="12"/>
      <c r="GU445" s="12"/>
      <c r="GV445" s="12"/>
      <c r="GW445" s="12"/>
      <c r="GX445" s="12"/>
      <c r="GY445" s="12"/>
      <c r="GZ445" s="12"/>
      <c r="HA445" s="12"/>
      <c r="HB445" s="12"/>
      <c r="HC445" s="12"/>
      <c r="HD445" s="12"/>
      <c r="HE445" s="12"/>
      <c r="HF445" s="12"/>
      <c r="HG445" s="12"/>
      <c r="HH445" s="12"/>
      <c r="HI445" s="12"/>
      <c r="HJ445" s="12"/>
      <c r="HK445" s="12"/>
      <c r="HL445" s="12"/>
      <c r="HM445" s="12"/>
      <c r="HN445" s="12"/>
      <c r="HO445" s="12"/>
      <c r="HP445" s="12"/>
      <c r="HQ445" s="12"/>
      <c r="HR445" s="12"/>
      <c r="HS445" s="12"/>
      <c r="HT445" s="12"/>
      <c r="HU445" s="12"/>
      <c r="HV445" s="12"/>
      <c r="HW445" s="12"/>
      <c r="HX445" s="12"/>
      <c r="HY445" s="12"/>
      <c r="HZ445" s="12"/>
      <c r="IA445" s="12"/>
      <c r="IB445" s="12"/>
      <c r="IC445" s="12"/>
      <c r="ID445" s="12"/>
      <c r="IE445" s="12"/>
    </row>
    <row r="446" ht="12" customHeight="1"/>
    <row r="447" ht="14.25" customHeight="1">
      <c r="A447" s="49" t="s">
        <v>1208</v>
      </c>
    </row>
    <row r="448" ht="9" customHeight="1"/>
    <row r="449" spans="1:7" ht="25.5" customHeight="1">
      <c r="A449" s="5" t="s">
        <v>1144</v>
      </c>
      <c r="B449" s="5" t="s">
        <v>1145</v>
      </c>
      <c r="C449" s="4" t="s">
        <v>1148</v>
      </c>
      <c r="D449" s="773" t="s">
        <v>1242</v>
      </c>
      <c r="E449" s="774" t="s">
        <v>1243</v>
      </c>
      <c r="F449" s="5" t="s">
        <v>1139</v>
      </c>
      <c r="G449" s="37" t="s">
        <v>956</v>
      </c>
    </row>
    <row r="450" spans="1:7" ht="25.5" customHeight="1">
      <c r="A450" s="112" t="s">
        <v>1062</v>
      </c>
      <c r="B450" s="109">
        <v>5399</v>
      </c>
      <c r="C450" s="100" t="s">
        <v>715</v>
      </c>
      <c r="D450" s="133">
        <v>30</v>
      </c>
      <c r="E450" s="133">
        <v>228</v>
      </c>
      <c r="F450" s="133">
        <v>206</v>
      </c>
      <c r="G450" s="223">
        <f>F450/E450*100</f>
        <v>90.35087719298247</v>
      </c>
    </row>
    <row r="451" spans="1:7" ht="38.25">
      <c r="A451" s="112" t="s">
        <v>1062</v>
      </c>
      <c r="B451" s="269">
        <v>5512</v>
      </c>
      <c r="C451" s="100" t="s">
        <v>1020</v>
      </c>
      <c r="D451" s="133">
        <v>6000</v>
      </c>
      <c r="E451" s="133">
        <v>10742</v>
      </c>
      <c r="F451" s="133">
        <v>10741</v>
      </c>
      <c r="G451" s="223">
        <f>F451/E451*100</f>
        <v>99.99069074660211</v>
      </c>
    </row>
    <row r="452" spans="1:7" ht="25.5">
      <c r="A452" s="112" t="s">
        <v>1062</v>
      </c>
      <c r="B452" s="269">
        <v>5529</v>
      </c>
      <c r="C452" s="100" t="s">
        <v>1179</v>
      </c>
      <c r="D452" s="133">
        <v>200</v>
      </c>
      <c r="E452" s="133">
        <v>75</v>
      </c>
      <c r="F452" s="133">
        <v>43</v>
      </c>
      <c r="G452" s="223">
        <f>F452/E452*100</f>
        <v>57.333333333333336</v>
      </c>
    </row>
    <row r="453" spans="1:239" s="24" customFormat="1" ht="15" customHeight="1">
      <c r="A453" s="151"/>
      <c r="B453" s="167"/>
      <c r="C453" s="166" t="s">
        <v>778</v>
      </c>
      <c r="D453" s="152">
        <f>SUM(D450:D452)</f>
        <v>6230</v>
      </c>
      <c r="E453" s="152">
        <f>SUM(E450:E452)</f>
        <v>11045</v>
      </c>
      <c r="F453" s="152">
        <f>SUM(F450:F452)</f>
        <v>10990</v>
      </c>
      <c r="G453" s="179">
        <f>F453/E453*100</f>
        <v>99.50203712086918</v>
      </c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  <c r="GE453" s="12"/>
      <c r="GF453" s="12"/>
      <c r="GG453" s="12"/>
      <c r="GH453" s="12"/>
      <c r="GI453" s="12"/>
      <c r="GJ453" s="12"/>
      <c r="GK453" s="12"/>
      <c r="GL453" s="12"/>
      <c r="GM453" s="12"/>
      <c r="GN453" s="12"/>
      <c r="GO453" s="12"/>
      <c r="GP453" s="12"/>
      <c r="GQ453" s="12"/>
      <c r="GR453" s="12"/>
      <c r="GS453" s="12"/>
      <c r="GT453" s="12"/>
      <c r="GU453" s="12"/>
      <c r="GV453" s="12"/>
      <c r="GW453" s="12"/>
      <c r="GX453" s="12"/>
      <c r="GY453" s="12"/>
      <c r="GZ453" s="12"/>
      <c r="HA453" s="12"/>
      <c r="HB453" s="12"/>
      <c r="HC453" s="12"/>
      <c r="HD453" s="12"/>
      <c r="HE453" s="12"/>
      <c r="HF453" s="12"/>
      <c r="HG453" s="12"/>
      <c r="HH453" s="12"/>
      <c r="HI453" s="12"/>
      <c r="HJ453" s="12"/>
      <c r="HK453" s="12"/>
      <c r="HL453" s="12"/>
      <c r="HM453" s="12"/>
      <c r="HN453" s="12"/>
      <c r="HO453" s="12"/>
      <c r="HP453" s="12"/>
      <c r="HQ453" s="12"/>
      <c r="HR453" s="12"/>
      <c r="HS453" s="12"/>
      <c r="HT453" s="12"/>
      <c r="HU453" s="12"/>
      <c r="HV453" s="12"/>
      <c r="HW453" s="12"/>
      <c r="HX453" s="12"/>
      <c r="HY453" s="12"/>
      <c r="HZ453" s="12"/>
      <c r="IA453" s="12"/>
      <c r="IB453" s="12"/>
      <c r="IC453" s="12"/>
      <c r="ID453" s="12"/>
      <c r="IE453" s="12"/>
    </row>
    <row r="454" spans="1:239" s="24" customFormat="1" ht="12.75">
      <c r="A454" s="13"/>
      <c r="B454" s="53"/>
      <c r="C454" s="155"/>
      <c r="D454" s="156"/>
      <c r="E454" s="156"/>
      <c r="F454" s="156"/>
      <c r="G454" s="267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  <c r="GC454" s="12"/>
      <c r="GD454" s="12"/>
      <c r="GE454" s="12"/>
      <c r="GF454" s="12"/>
      <c r="GG454" s="12"/>
      <c r="GH454" s="12"/>
      <c r="GI454" s="12"/>
      <c r="GJ454" s="12"/>
      <c r="GK454" s="12"/>
      <c r="GL454" s="12"/>
      <c r="GM454" s="12"/>
      <c r="GN454" s="12"/>
      <c r="GO454" s="12"/>
      <c r="GP454" s="12"/>
      <c r="GQ454" s="12"/>
      <c r="GR454" s="12"/>
      <c r="GS454" s="12"/>
      <c r="GT454" s="12"/>
      <c r="GU454" s="12"/>
      <c r="GV454" s="12"/>
      <c r="GW454" s="12"/>
      <c r="GX454" s="12"/>
      <c r="GY454" s="12"/>
      <c r="GZ454" s="12"/>
      <c r="HA454" s="12"/>
      <c r="HB454" s="12"/>
      <c r="HC454" s="12"/>
      <c r="HD454" s="12"/>
      <c r="HE454" s="12"/>
      <c r="HF454" s="12"/>
      <c r="HG454" s="12"/>
      <c r="HH454" s="12"/>
      <c r="HI454" s="12"/>
      <c r="HJ454" s="12"/>
      <c r="HK454" s="12"/>
      <c r="HL454" s="12"/>
      <c r="HM454" s="12"/>
      <c r="HN454" s="12"/>
      <c r="HO454" s="12"/>
      <c r="HP454" s="12"/>
      <c r="HQ454" s="12"/>
      <c r="HR454" s="12"/>
      <c r="HS454" s="12"/>
      <c r="HT454" s="12"/>
      <c r="HU454" s="12"/>
      <c r="HV454" s="12"/>
      <c r="HW454" s="12"/>
      <c r="HX454" s="12"/>
      <c r="HY454" s="12"/>
      <c r="HZ454" s="12"/>
      <c r="IA454" s="12"/>
      <c r="IB454" s="12"/>
      <c r="IC454" s="12"/>
      <c r="ID454" s="12"/>
      <c r="IE454" s="12"/>
    </row>
    <row r="455" spans="1:7" ht="14.25" customHeight="1">
      <c r="A455" s="60" t="s">
        <v>1051</v>
      </c>
      <c r="B455" s="11"/>
      <c r="C455" s="155"/>
      <c r="D455" s="142"/>
      <c r="E455" s="56"/>
      <c r="F455" s="40"/>
      <c r="G455" s="62"/>
    </row>
    <row r="456" spans="1:7" ht="9" customHeight="1">
      <c r="A456" s="393"/>
      <c r="B456" s="394"/>
      <c r="C456" s="54"/>
      <c r="D456" s="142"/>
      <c r="E456" s="56"/>
      <c r="F456" s="40"/>
      <c r="G456" s="62"/>
    </row>
    <row r="457" spans="1:7" ht="25.5" customHeight="1">
      <c r="A457" s="5" t="s">
        <v>1144</v>
      </c>
      <c r="B457" s="5" t="s">
        <v>1145</v>
      </c>
      <c r="C457" s="4" t="s">
        <v>1148</v>
      </c>
      <c r="D457" s="773" t="s">
        <v>1242</v>
      </c>
      <c r="E457" s="774" t="s">
        <v>1243</v>
      </c>
      <c r="F457" s="5" t="s">
        <v>1139</v>
      </c>
      <c r="G457" s="37" t="s">
        <v>956</v>
      </c>
    </row>
    <row r="458" spans="1:7" ht="25.5" customHeight="1">
      <c r="A458" s="112" t="s">
        <v>1062</v>
      </c>
      <c r="B458" s="109">
        <v>5399</v>
      </c>
      <c r="C458" s="113" t="s">
        <v>906</v>
      </c>
      <c r="D458" s="237">
        <v>1500</v>
      </c>
      <c r="E458" s="133">
        <v>1427</v>
      </c>
      <c r="F458" s="133">
        <v>1197</v>
      </c>
      <c r="G458" s="134">
        <f>F458/E458*100</f>
        <v>83.88227049754731</v>
      </c>
    </row>
    <row r="459" spans="1:7" ht="25.5" customHeight="1">
      <c r="A459" s="112" t="s">
        <v>1062</v>
      </c>
      <c r="B459" s="109">
        <v>5269</v>
      </c>
      <c r="C459" s="113" t="s">
        <v>701</v>
      </c>
      <c r="D459" s="237">
        <v>0</v>
      </c>
      <c r="E459" s="133">
        <v>1475</v>
      </c>
      <c r="F459" s="133">
        <v>1475</v>
      </c>
      <c r="G459" s="134">
        <f>F460/E460*100</f>
        <v>100</v>
      </c>
    </row>
    <row r="460" spans="1:7" ht="25.5" customHeight="1">
      <c r="A460" s="112" t="s">
        <v>1062</v>
      </c>
      <c r="B460" s="109">
        <v>5512</v>
      </c>
      <c r="C460" s="113" t="s">
        <v>931</v>
      </c>
      <c r="D460" s="237">
        <v>0</v>
      </c>
      <c r="E460" s="133">
        <v>1000</v>
      </c>
      <c r="F460" s="133">
        <v>1000</v>
      </c>
      <c r="G460" s="134">
        <f>F460/E460*100</f>
        <v>100</v>
      </c>
    </row>
    <row r="461" spans="1:7" ht="25.5" customHeight="1">
      <c r="A461" s="112" t="s">
        <v>1062</v>
      </c>
      <c r="B461" s="109">
        <v>4342</v>
      </c>
      <c r="C461" s="113" t="s">
        <v>685</v>
      </c>
      <c r="D461" s="237">
        <v>0</v>
      </c>
      <c r="E461" s="133">
        <v>170</v>
      </c>
      <c r="F461" s="133">
        <v>170</v>
      </c>
      <c r="G461" s="134">
        <f>F461/E461*100</f>
        <v>100</v>
      </c>
    </row>
    <row r="462" spans="1:7" ht="15" customHeight="1">
      <c r="A462" s="151"/>
      <c r="B462" s="167"/>
      <c r="C462" s="166" t="s">
        <v>748</v>
      </c>
      <c r="D462" s="152">
        <f>SUM(D458:D461)</f>
        <v>1500</v>
      </c>
      <c r="E462" s="152">
        <f>SUM(E458:E461)</f>
        <v>4072</v>
      </c>
      <c r="F462" s="152">
        <f>SUM(F458:F461)</f>
        <v>3842</v>
      </c>
      <c r="G462" s="179">
        <f>F462/E462*100</f>
        <v>94.3516699410609</v>
      </c>
    </row>
    <row r="463" spans="1:239" s="89" customFormat="1" ht="14.25" customHeight="1">
      <c r="A463" s="13"/>
      <c r="B463" s="53"/>
      <c r="C463" s="155"/>
      <c r="D463" s="156"/>
      <c r="E463" s="379"/>
      <c r="F463" s="158"/>
      <c r="G463" s="175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</row>
    <row r="464" spans="1:7" ht="14.25" customHeight="1">
      <c r="A464" s="884" t="s">
        <v>716</v>
      </c>
      <c r="B464" s="885"/>
      <c r="C464" s="885"/>
      <c r="D464" s="886"/>
      <c r="E464" s="887"/>
      <c r="F464" s="158"/>
      <c r="G464" s="267"/>
    </row>
    <row r="465" spans="1:7" ht="9" customHeight="1">
      <c r="A465" s="334"/>
      <c r="B465" s="662"/>
      <c r="C465" s="662"/>
      <c r="D465" s="663"/>
      <c r="E465" s="157"/>
      <c r="F465" s="158"/>
      <c r="G465" s="267"/>
    </row>
    <row r="466" spans="1:7" ht="25.5" customHeight="1">
      <c r="A466" s="5" t="s">
        <v>1144</v>
      </c>
      <c r="B466" s="5" t="s">
        <v>1145</v>
      </c>
      <c r="C466" s="4" t="s">
        <v>1148</v>
      </c>
      <c r="D466" s="773" t="s">
        <v>1242</v>
      </c>
      <c r="E466" s="774" t="s">
        <v>1243</v>
      </c>
      <c r="F466" s="5" t="s">
        <v>1139</v>
      </c>
      <c r="G466" s="37" t="s">
        <v>956</v>
      </c>
    </row>
    <row r="467" spans="1:7" ht="38.25" customHeight="1">
      <c r="A467" s="112" t="s">
        <v>1062</v>
      </c>
      <c r="B467" s="269">
        <v>5511</v>
      </c>
      <c r="C467" s="113" t="s">
        <v>1021</v>
      </c>
      <c r="D467" s="133">
        <v>3500</v>
      </c>
      <c r="E467" s="133">
        <v>3500</v>
      </c>
      <c r="F467" s="133">
        <v>3465</v>
      </c>
      <c r="G467" s="134">
        <f>F467/E467*100</f>
        <v>99</v>
      </c>
    </row>
    <row r="468" spans="1:7" ht="15" customHeight="1">
      <c r="A468" s="151"/>
      <c r="B468" s="167"/>
      <c r="C468" s="166" t="s">
        <v>261</v>
      </c>
      <c r="D468" s="152">
        <f>SUM(D467)</f>
        <v>3500</v>
      </c>
      <c r="E468" s="152">
        <f>SUM(E467)</f>
        <v>3500</v>
      </c>
      <c r="F468" s="152">
        <f>SUM(F467)</f>
        <v>3465</v>
      </c>
      <c r="G468" s="179">
        <f>F468/E468*100</f>
        <v>99</v>
      </c>
    </row>
    <row r="469" spans="1:7" ht="15.75" customHeight="1">
      <c r="A469" s="13"/>
      <c r="B469" s="53"/>
      <c r="C469" s="155"/>
      <c r="D469" s="156"/>
      <c r="E469" s="157"/>
      <c r="F469" s="192"/>
      <c r="G469" s="267"/>
    </row>
    <row r="470" spans="1:239" s="24" customFormat="1" ht="12.75">
      <c r="A470" s="160"/>
      <c r="B470" s="169"/>
      <c r="C470" s="168" t="s">
        <v>780</v>
      </c>
      <c r="D470" s="161">
        <f>D453+D462+D468</f>
        <v>11230</v>
      </c>
      <c r="E470" s="161">
        <f>E453+E462+E468</f>
        <v>18617</v>
      </c>
      <c r="F470" s="161">
        <f>F453+F462+F468</f>
        <v>18297</v>
      </c>
      <c r="G470" s="180">
        <f>F470/E470*100</f>
        <v>98.28114089273244</v>
      </c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  <c r="BJ470" s="61"/>
      <c r="BK470" s="61"/>
      <c r="BL470" s="61"/>
      <c r="BM470" s="61"/>
      <c r="BN470" s="61"/>
      <c r="BO470" s="61"/>
      <c r="BP470" s="61"/>
      <c r="BQ470" s="61"/>
      <c r="BR470" s="61"/>
      <c r="BS470" s="61"/>
      <c r="BT470" s="61"/>
      <c r="BU470" s="61"/>
      <c r="BV470" s="61"/>
      <c r="BW470" s="61"/>
      <c r="BX470" s="61"/>
      <c r="BY470" s="61"/>
      <c r="BZ470" s="61"/>
      <c r="CA470" s="61"/>
      <c r="CB470" s="61"/>
      <c r="CC470" s="61"/>
      <c r="CD470" s="61"/>
      <c r="CE470" s="61"/>
      <c r="CF470" s="61"/>
      <c r="CG470" s="61"/>
      <c r="CH470" s="61"/>
      <c r="CI470" s="61"/>
      <c r="CJ470" s="61"/>
      <c r="CK470" s="61"/>
      <c r="CL470" s="61"/>
      <c r="CM470" s="61"/>
      <c r="CN470" s="61"/>
      <c r="CO470" s="61"/>
      <c r="CP470" s="61"/>
      <c r="CQ470" s="61"/>
      <c r="CR470" s="61"/>
      <c r="CS470" s="61"/>
      <c r="CT470" s="61"/>
      <c r="CU470" s="61"/>
      <c r="CV470" s="61"/>
      <c r="CW470" s="61"/>
      <c r="CX470" s="61"/>
      <c r="CY470" s="61"/>
      <c r="CZ470" s="61"/>
      <c r="DA470" s="61"/>
      <c r="DB470" s="61"/>
      <c r="DC470" s="61"/>
      <c r="DD470" s="61"/>
      <c r="DE470" s="61"/>
      <c r="DF470" s="61"/>
      <c r="DG470" s="61"/>
      <c r="DH470" s="61"/>
      <c r="DI470" s="61"/>
      <c r="DJ470" s="61"/>
      <c r="DK470" s="61"/>
      <c r="DL470" s="61"/>
      <c r="DM470" s="61"/>
      <c r="DN470" s="61"/>
      <c r="DO470" s="61"/>
      <c r="DP470" s="61"/>
      <c r="DQ470" s="61"/>
      <c r="DR470" s="61"/>
      <c r="DS470" s="61"/>
      <c r="DT470" s="61"/>
      <c r="DU470" s="61"/>
      <c r="DV470" s="61"/>
      <c r="DW470" s="61"/>
      <c r="DX470" s="61"/>
      <c r="DY470" s="61"/>
      <c r="DZ470" s="61"/>
      <c r="EA470" s="61"/>
      <c r="EB470" s="61"/>
      <c r="EC470" s="61"/>
      <c r="ED470" s="61"/>
      <c r="EE470" s="61"/>
      <c r="EF470" s="61"/>
      <c r="EG470" s="61"/>
      <c r="EH470" s="61"/>
      <c r="EI470" s="61"/>
      <c r="EJ470" s="61"/>
      <c r="EK470" s="61"/>
      <c r="EL470" s="61"/>
      <c r="EM470" s="61"/>
      <c r="EN470" s="61"/>
      <c r="EO470" s="61"/>
      <c r="EP470" s="61"/>
      <c r="EQ470" s="61"/>
      <c r="ER470" s="61"/>
      <c r="ES470" s="61"/>
      <c r="ET470" s="61"/>
      <c r="EU470" s="61"/>
      <c r="EV470" s="61"/>
      <c r="EW470" s="61"/>
      <c r="EX470" s="61"/>
      <c r="EY470" s="61"/>
      <c r="EZ470" s="61"/>
      <c r="FA470" s="61"/>
      <c r="FB470" s="61"/>
      <c r="FC470" s="61"/>
      <c r="FD470" s="61"/>
      <c r="FE470" s="61"/>
      <c r="FF470" s="61"/>
      <c r="FG470" s="61"/>
      <c r="FH470" s="61"/>
      <c r="FI470" s="61"/>
      <c r="FJ470" s="61"/>
      <c r="FK470" s="61"/>
      <c r="FL470" s="61"/>
      <c r="FM470" s="61"/>
      <c r="FN470" s="61"/>
      <c r="FO470" s="61"/>
      <c r="FP470" s="61"/>
      <c r="FQ470" s="61"/>
      <c r="FR470" s="61"/>
      <c r="FS470" s="61"/>
      <c r="FT470" s="61"/>
      <c r="FU470" s="61"/>
      <c r="FV470" s="61"/>
      <c r="FW470" s="61"/>
      <c r="FX470" s="61"/>
      <c r="FY470" s="61"/>
      <c r="FZ470" s="61"/>
      <c r="GA470" s="61"/>
      <c r="GB470" s="61"/>
      <c r="GC470" s="61"/>
      <c r="GD470" s="61"/>
      <c r="GE470" s="61"/>
      <c r="GF470" s="61"/>
      <c r="GG470" s="61"/>
      <c r="GH470" s="61"/>
      <c r="GI470" s="61"/>
      <c r="GJ470" s="61"/>
      <c r="GK470" s="61"/>
      <c r="GL470" s="61"/>
      <c r="GM470" s="61"/>
      <c r="GN470" s="61"/>
      <c r="GO470" s="61"/>
      <c r="GP470" s="61"/>
      <c r="GQ470" s="61"/>
      <c r="GR470" s="61"/>
      <c r="GS470" s="61"/>
      <c r="GT470" s="61"/>
      <c r="GU470" s="61"/>
      <c r="GV470" s="61"/>
      <c r="GW470" s="61"/>
      <c r="GX470" s="61"/>
      <c r="GY470" s="61"/>
      <c r="GZ470" s="61"/>
      <c r="HA470" s="61"/>
      <c r="HB470" s="61"/>
      <c r="HC470" s="61"/>
      <c r="HD470" s="61"/>
      <c r="HE470" s="61"/>
      <c r="HF470" s="61"/>
      <c r="HG470" s="61"/>
      <c r="HH470" s="61"/>
      <c r="HI470" s="61"/>
      <c r="HJ470" s="61"/>
      <c r="HK470" s="61"/>
      <c r="HL470" s="61"/>
      <c r="HM470" s="61"/>
      <c r="HN470" s="61"/>
      <c r="HO470" s="61"/>
      <c r="HP470" s="61"/>
      <c r="HQ470" s="61"/>
      <c r="HR470" s="61"/>
      <c r="HS470" s="61"/>
      <c r="HT470" s="61"/>
      <c r="HU470" s="61"/>
      <c r="HV470" s="61"/>
      <c r="HW470" s="61"/>
      <c r="HX470" s="61"/>
      <c r="HY470" s="61"/>
      <c r="HZ470" s="61"/>
      <c r="IA470" s="61"/>
      <c r="IB470" s="61"/>
      <c r="IC470" s="61"/>
      <c r="ID470" s="61"/>
      <c r="IE470" s="61"/>
    </row>
    <row r="471" spans="1:7" s="178" customFormat="1" ht="12" customHeight="1">
      <c r="A471" s="13"/>
      <c r="B471" s="53"/>
      <c r="C471" s="155"/>
      <c r="D471" s="156"/>
      <c r="E471" s="664"/>
      <c r="F471" s="158"/>
      <c r="G471" s="62"/>
    </row>
    <row r="472" spans="1:239" s="24" customFormat="1" ht="15.75">
      <c r="A472" s="177" t="s">
        <v>1220</v>
      </c>
      <c r="B472" s="178"/>
      <c r="C472" s="178"/>
      <c r="D472" s="665"/>
      <c r="E472" s="114"/>
      <c r="F472" s="114"/>
      <c r="G472" s="178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  <c r="FL472" s="12"/>
      <c r="FM472" s="12"/>
      <c r="FN472" s="12"/>
      <c r="FO472" s="12"/>
      <c r="FP472" s="12"/>
      <c r="FQ472" s="12"/>
      <c r="FR472" s="12"/>
      <c r="FS472" s="12"/>
      <c r="FT472" s="12"/>
      <c r="FU472" s="12"/>
      <c r="FV472" s="12"/>
      <c r="FW472" s="12"/>
      <c r="FX472" s="12"/>
      <c r="FY472" s="12"/>
      <c r="FZ472" s="12"/>
      <c r="GA472" s="12"/>
      <c r="GB472" s="12"/>
      <c r="GC472" s="12"/>
      <c r="GD472" s="12"/>
      <c r="GE472" s="12"/>
      <c r="GF472" s="12"/>
      <c r="GG472" s="12"/>
      <c r="GH472" s="12"/>
      <c r="GI472" s="12"/>
      <c r="GJ472" s="12"/>
      <c r="GK472" s="12"/>
      <c r="GL472" s="12"/>
      <c r="GM472" s="12"/>
      <c r="GN472" s="12"/>
      <c r="GO472" s="12"/>
      <c r="GP472" s="12"/>
      <c r="GQ472" s="12"/>
      <c r="GR472" s="12"/>
      <c r="GS472" s="12"/>
      <c r="GT472" s="12"/>
      <c r="GU472" s="12"/>
      <c r="GV472" s="12"/>
      <c r="GW472" s="12"/>
      <c r="GX472" s="12"/>
      <c r="GY472" s="12"/>
      <c r="GZ472" s="12"/>
      <c r="HA472" s="12"/>
      <c r="HB472" s="12"/>
      <c r="HC472" s="12"/>
      <c r="HD472" s="12"/>
      <c r="HE472" s="12"/>
      <c r="HF472" s="12"/>
      <c r="HG472" s="12"/>
      <c r="HH472" s="12"/>
      <c r="HI472" s="12"/>
      <c r="HJ472" s="12"/>
      <c r="HK472" s="12"/>
      <c r="HL472" s="12"/>
      <c r="HM472" s="12"/>
      <c r="HN472" s="12"/>
      <c r="HO472" s="12"/>
      <c r="HP472" s="12"/>
      <c r="HQ472" s="12"/>
      <c r="HR472" s="12"/>
      <c r="HS472" s="12"/>
      <c r="HT472" s="12"/>
      <c r="HU472" s="12"/>
      <c r="HV472" s="12"/>
      <c r="HW472" s="12"/>
      <c r="HX472" s="12"/>
      <c r="HY472" s="12"/>
      <c r="HZ472" s="12"/>
      <c r="IA472" s="12"/>
      <c r="IB472" s="12"/>
      <c r="IC472" s="12"/>
      <c r="ID472" s="12"/>
      <c r="IE472" s="12"/>
    </row>
    <row r="473" spans="1:239" s="24" customFormat="1" ht="12" customHeight="1">
      <c r="A473" s="52"/>
      <c r="B473" s="11"/>
      <c r="C473"/>
      <c r="D473" s="12"/>
      <c r="E473" s="12"/>
      <c r="F473" s="12"/>
      <c r="G473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  <c r="FL473" s="12"/>
      <c r="FM473" s="12"/>
      <c r="FN473" s="12"/>
      <c r="FO473" s="12"/>
      <c r="FP473" s="12"/>
      <c r="FQ473" s="12"/>
      <c r="FR473" s="12"/>
      <c r="FS473" s="12"/>
      <c r="FT473" s="12"/>
      <c r="FU473" s="12"/>
      <c r="FV473" s="12"/>
      <c r="FW473" s="12"/>
      <c r="FX473" s="12"/>
      <c r="FY473" s="12"/>
      <c r="FZ473" s="12"/>
      <c r="GA473" s="12"/>
      <c r="GB473" s="12"/>
      <c r="GC473" s="12"/>
      <c r="GD473" s="12"/>
      <c r="GE473" s="12"/>
      <c r="GF473" s="12"/>
      <c r="GG473" s="12"/>
      <c r="GH473" s="12"/>
      <c r="GI473" s="12"/>
      <c r="GJ473" s="12"/>
      <c r="GK473" s="12"/>
      <c r="GL473" s="12"/>
      <c r="GM473" s="12"/>
      <c r="GN473" s="12"/>
      <c r="GO473" s="12"/>
      <c r="GP473" s="12"/>
      <c r="GQ473" s="12"/>
      <c r="GR473" s="12"/>
      <c r="GS473" s="12"/>
      <c r="GT473" s="12"/>
      <c r="GU473" s="12"/>
      <c r="GV473" s="12"/>
      <c r="GW473" s="12"/>
      <c r="GX473" s="12"/>
      <c r="GY473" s="12"/>
      <c r="GZ473" s="12"/>
      <c r="HA473" s="12"/>
      <c r="HB473" s="12"/>
      <c r="HC473" s="12"/>
      <c r="HD473" s="12"/>
      <c r="HE473" s="12"/>
      <c r="HF473" s="12"/>
      <c r="HG473" s="12"/>
      <c r="HH473" s="12"/>
      <c r="HI473" s="12"/>
      <c r="HJ473" s="12"/>
      <c r="HK473" s="12"/>
      <c r="HL473" s="12"/>
      <c r="HM473" s="12"/>
      <c r="HN473" s="12"/>
      <c r="HO473" s="12"/>
      <c r="HP473" s="12"/>
      <c r="HQ473" s="12"/>
      <c r="HR473" s="12"/>
      <c r="HS473" s="12"/>
      <c r="HT473" s="12"/>
      <c r="HU473" s="12"/>
      <c r="HV473" s="12"/>
      <c r="HW473" s="12"/>
      <c r="HX473" s="12"/>
      <c r="HY473" s="12"/>
      <c r="HZ473" s="12"/>
      <c r="IA473" s="12"/>
      <c r="IB473" s="12"/>
      <c r="IC473" s="12"/>
      <c r="ID473" s="12"/>
      <c r="IE473" s="12"/>
    </row>
    <row r="474" spans="1:239" s="24" customFormat="1" ht="14.25" customHeight="1">
      <c r="A474" s="60" t="s">
        <v>1208</v>
      </c>
      <c r="B474" s="11"/>
      <c r="C474"/>
      <c r="D474" s="12"/>
      <c r="E474" s="12"/>
      <c r="F474" s="12"/>
      <c r="G474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  <c r="FS474" s="12"/>
      <c r="FT474" s="12"/>
      <c r="FU474" s="12"/>
      <c r="FV474" s="12"/>
      <c r="FW474" s="12"/>
      <c r="FX474" s="12"/>
      <c r="FY474" s="12"/>
      <c r="FZ474" s="12"/>
      <c r="GA474" s="12"/>
      <c r="GB474" s="12"/>
      <c r="GC474" s="12"/>
      <c r="GD474" s="12"/>
      <c r="GE474" s="12"/>
      <c r="GF474" s="12"/>
      <c r="GG474" s="12"/>
      <c r="GH474" s="12"/>
      <c r="GI474" s="12"/>
      <c r="GJ474" s="12"/>
      <c r="GK474" s="12"/>
      <c r="GL474" s="12"/>
      <c r="GM474" s="12"/>
      <c r="GN474" s="12"/>
      <c r="GO474" s="12"/>
      <c r="GP474" s="12"/>
      <c r="GQ474" s="12"/>
      <c r="GR474" s="12"/>
      <c r="GS474" s="12"/>
      <c r="GT474" s="12"/>
      <c r="GU474" s="12"/>
      <c r="GV474" s="12"/>
      <c r="GW474" s="12"/>
      <c r="GX474" s="12"/>
      <c r="GY474" s="12"/>
      <c r="GZ474" s="12"/>
      <c r="HA474" s="12"/>
      <c r="HB474" s="12"/>
      <c r="HC474" s="12"/>
      <c r="HD474" s="12"/>
      <c r="HE474" s="12"/>
      <c r="HF474" s="12"/>
      <c r="HG474" s="12"/>
      <c r="HH474" s="12"/>
      <c r="HI474" s="12"/>
      <c r="HJ474" s="12"/>
      <c r="HK474" s="12"/>
      <c r="HL474" s="12"/>
      <c r="HM474" s="12"/>
      <c r="HN474" s="12"/>
      <c r="HO474" s="12"/>
      <c r="HP474" s="12"/>
      <c r="HQ474" s="12"/>
      <c r="HR474" s="12"/>
      <c r="HS474" s="12"/>
      <c r="HT474" s="12"/>
      <c r="HU474" s="12"/>
      <c r="HV474" s="12"/>
      <c r="HW474" s="12"/>
      <c r="HX474" s="12"/>
      <c r="HY474" s="12"/>
      <c r="HZ474" s="12"/>
      <c r="IA474" s="12"/>
      <c r="IB474" s="12"/>
      <c r="IC474" s="12"/>
      <c r="ID474" s="12"/>
      <c r="IE474" s="12"/>
    </row>
    <row r="475" spans="1:239" s="24" customFormat="1" ht="9" customHeight="1">
      <c r="A475" s="60"/>
      <c r="B475" s="11"/>
      <c r="C475"/>
      <c r="D475" s="12"/>
      <c r="E475" s="12"/>
      <c r="F475" s="12"/>
      <c r="G475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2"/>
      <c r="GO475" s="12"/>
      <c r="GP475" s="12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  <c r="HH475" s="12"/>
      <c r="HI475" s="12"/>
      <c r="HJ475" s="12"/>
      <c r="HK475" s="12"/>
      <c r="HL475" s="12"/>
      <c r="HM475" s="12"/>
      <c r="HN475" s="12"/>
      <c r="HO475" s="12"/>
      <c r="HP475" s="12"/>
      <c r="HQ475" s="12"/>
      <c r="HR475" s="12"/>
      <c r="HS475" s="12"/>
      <c r="HT475" s="12"/>
      <c r="HU475" s="12"/>
      <c r="HV475" s="12"/>
      <c r="HW475" s="12"/>
      <c r="HX475" s="12"/>
      <c r="HY475" s="12"/>
      <c r="HZ475" s="12"/>
      <c r="IA475" s="12"/>
      <c r="IB475" s="12"/>
      <c r="IC475" s="12"/>
      <c r="ID475" s="12"/>
      <c r="IE475" s="12"/>
    </row>
    <row r="476" spans="1:239" s="24" customFormat="1" ht="25.5" customHeight="1">
      <c r="A476" s="5" t="s">
        <v>1144</v>
      </c>
      <c r="B476" s="5" t="s">
        <v>1145</v>
      </c>
      <c r="C476" s="4" t="s">
        <v>1148</v>
      </c>
      <c r="D476" s="773" t="s">
        <v>1242</v>
      </c>
      <c r="E476" s="774" t="s">
        <v>1243</v>
      </c>
      <c r="F476" s="5" t="s">
        <v>1139</v>
      </c>
      <c r="G476" s="37" t="s">
        <v>956</v>
      </c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  <c r="GE476" s="12"/>
      <c r="GF476" s="12"/>
      <c r="GG476" s="12"/>
      <c r="GH476" s="12"/>
      <c r="GI476" s="12"/>
      <c r="GJ476" s="12"/>
      <c r="GK476" s="12"/>
      <c r="GL476" s="12"/>
      <c r="GM476" s="12"/>
      <c r="GN476" s="12"/>
      <c r="GO476" s="12"/>
      <c r="GP476" s="12"/>
      <c r="GQ476" s="12"/>
      <c r="GR476" s="12"/>
      <c r="GS476" s="12"/>
      <c r="GT476" s="12"/>
      <c r="GU476" s="12"/>
      <c r="GV476" s="12"/>
      <c r="GW476" s="12"/>
      <c r="GX476" s="12"/>
      <c r="GY476" s="12"/>
      <c r="GZ476" s="12"/>
      <c r="HA476" s="12"/>
      <c r="HB476" s="12"/>
      <c r="HC476" s="12"/>
      <c r="HD476" s="12"/>
      <c r="HE476" s="12"/>
      <c r="HF476" s="12"/>
      <c r="HG476" s="12"/>
      <c r="HH476" s="12"/>
      <c r="HI476" s="12"/>
      <c r="HJ476" s="12"/>
      <c r="HK476" s="12"/>
      <c r="HL476" s="12"/>
      <c r="HM476" s="12"/>
      <c r="HN476" s="12"/>
      <c r="HO476" s="12"/>
      <c r="HP476" s="12"/>
      <c r="HQ476" s="12"/>
      <c r="HR476" s="12"/>
      <c r="HS476" s="12"/>
      <c r="HT476" s="12"/>
      <c r="HU476" s="12"/>
      <c r="HV476" s="12"/>
      <c r="HW476" s="12"/>
      <c r="HX476" s="12"/>
      <c r="HY476" s="12"/>
      <c r="HZ476" s="12"/>
      <c r="IA476" s="12"/>
      <c r="IB476" s="12"/>
      <c r="IC476" s="12"/>
      <c r="ID476" s="12"/>
      <c r="IE476" s="12"/>
    </row>
    <row r="477" spans="1:239" s="24" customFormat="1" ht="25.5" customHeight="1">
      <c r="A477" s="112" t="s">
        <v>1063</v>
      </c>
      <c r="B477" s="109">
        <v>6113</v>
      </c>
      <c r="C477" s="100" t="s">
        <v>1073</v>
      </c>
      <c r="D477" s="133">
        <v>39349</v>
      </c>
      <c r="E477" s="133">
        <v>44358</v>
      </c>
      <c r="F477" s="133">
        <v>35939</v>
      </c>
      <c r="G477" s="134">
        <f>F477/E477*100</f>
        <v>81.02033455070111</v>
      </c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  <c r="GE477" s="12"/>
      <c r="GF477" s="12"/>
      <c r="GG477" s="12"/>
      <c r="GH477" s="12"/>
      <c r="GI477" s="12"/>
      <c r="GJ477" s="12"/>
      <c r="GK477" s="12"/>
      <c r="GL477" s="12"/>
      <c r="GM477" s="12"/>
      <c r="GN477" s="12"/>
      <c r="GO477" s="12"/>
      <c r="GP477" s="12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  <c r="HH477" s="12"/>
      <c r="HI477" s="12"/>
      <c r="HJ477" s="12"/>
      <c r="HK477" s="12"/>
      <c r="HL477" s="12"/>
      <c r="HM477" s="12"/>
      <c r="HN477" s="12"/>
      <c r="HO477" s="12"/>
      <c r="HP477" s="12"/>
      <c r="HQ477" s="12"/>
      <c r="HR477" s="12"/>
      <c r="HS477" s="12"/>
      <c r="HT477" s="12"/>
      <c r="HU477" s="12"/>
      <c r="HV477" s="12"/>
      <c r="HW477" s="12"/>
      <c r="HX477" s="12"/>
      <c r="HY477" s="12"/>
      <c r="HZ477" s="12"/>
      <c r="IA477" s="12"/>
      <c r="IB477" s="12"/>
      <c r="IC477" s="12"/>
      <c r="ID477" s="12"/>
      <c r="IE477" s="12"/>
    </row>
    <row r="478" spans="1:239" s="24" customFormat="1" ht="14.25" customHeight="1">
      <c r="A478" s="112" t="s">
        <v>1063</v>
      </c>
      <c r="B478" s="109">
        <v>6113</v>
      </c>
      <c r="C478" s="100" t="s">
        <v>907</v>
      </c>
      <c r="D478" s="133">
        <v>1000</v>
      </c>
      <c r="E478" s="133">
        <v>1000</v>
      </c>
      <c r="F478" s="133">
        <v>700</v>
      </c>
      <c r="G478" s="134">
        <f>F478/E478*100</f>
        <v>70</v>
      </c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  <c r="FL478" s="12"/>
      <c r="FM478" s="12"/>
      <c r="FN478" s="12"/>
      <c r="FO478" s="12"/>
      <c r="FP478" s="12"/>
      <c r="FQ478" s="12"/>
      <c r="FR478" s="12"/>
      <c r="FS478" s="12"/>
      <c r="FT478" s="12"/>
      <c r="FU478" s="12"/>
      <c r="FV478" s="12"/>
      <c r="FW478" s="12"/>
      <c r="FX478" s="12"/>
      <c r="FY478" s="12"/>
      <c r="FZ478" s="12"/>
      <c r="GA478" s="12"/>
      <c r="GB478" s="12"/>
      <c r="GC478" s="12"/>
      <c r="GD478" s="12"/>
      <c r="GE478" s="12"/>
      <c r="GF478" s="12"/>
      <c r="GG478" s="12"/>
      <c r="GH478" s="12"/>
      <c r="GI478" s="12"/>
      <c r="GJ478" s="12"/>
      <c r="GK478" s="12"/>
      <c r="GL478" s="12"/>
      <c r="GM478" s="12"/>
      <c r="GN478" s="12"/>
      <c r="GO478" s="12"/>
      <c r="GP478" s="12"/>
      <c r="GQ478" s="12"/>
      <c r="GR478" s="12"/>
      <c r="GS478" s="12"/>
      <c r="GT478" s="12"/>
      <c r="GU478" s="12"/>
      <c r="GV478" s="12"/>
      <c r="GW478" s="12"/>
      <c r="GX478" s="12"/>
      <c r="GY478" s="12"/>
      <c r="GZ478" s="12"/>
      <c r="HA478" s="12"/>
      <c r="HB478" s="12"/>
      <c r="HC478" s="12"/>
      <c r="HD478" s="12"/>
      <c r="HE478" s="12"/>
      <c r="HF478" s="12"/>
      <c r="HG478" s="12"/>
      <c r="HH478" s="12"/>
      <c r="HI478" s="12"/>
      <c r="HJ478" s="12"/>
      <c r="HK478" s="12"/>
      <c r="HL478" s="12"/>
      <c r="HM478" s="12"/>
      <c r="HN478" s="12"/>
      <c r="HO478" s="12"/>
      <c r="HP478" s="12"/>
      <c r="HQ478" s="12"/>
      <c r="HR478" s="12"/>
      <c r="HS478" s="12"/>
      <c r="HT478" s="12"/>
      <c r="HU478" s="12"/>
      <c r="HV478" s="12"/>
      <c r="HW478" s="12"/>
      <c r="HX478" s="12"/>
      <c r="HY478" s="12"/>
      <c r="HZ478" s="12"/>
      <c r="IA478" s="12"/>
      <c r="IB478" s="12"/>
      <c r="IC478" s="12"/>
      <c r="ID478" s="12"/>
      <c r="IE478" s="12"/>
    </row>
    <row r="479" spans="1:239" s="24" customFormat="1" ht="26.25" customHeight="1">
      <c r="A479" s="112" t="s">
        <v>1063</v>
      </c>
      <c r="B479" s="109">
        <v>6223</v>
      </c>
      <c r="C479" s="100" t="s">
        <v>908</v>
      </c>
      <c r="D479" s="133">
        <v>6300</v>
      </c>
      <c r="E479" s="133">
        <v>8130</v>
      </c>
      <c r="F479" s="133">
        <v>6122</v>
      </c>
      <c r="G479" s="134">
        <f>F479/E479*100</f>
        <v>75.30135301353013</v>
      </c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/>
      <c r="GD479" s="12"/>
      <c r="GE479" s="12"/>
      <c r="GF479" s="12"/>
      <c r="GG479" s="12"/>
      <c r="GH479" s="12"/>
      <c r="GI479" s="12"/>
      <c r="GJ479" s="12"/>
      <c r="GK479" s="12"/>
      <c r="GL479" s="12"/>
      <c r="GM479" s="12"/>
      <c r="GN479" s="12"/>
      <c r="GO479" s="12"/>
      <c r="GP479" s="12"/>
      <c r="GQ479" s="12"/>
      <c r="GR479" s="12"/>
      <c r="GS479" s="12"/>
      <c r="GT479" s="12"/>
      <c r="GU479" s="12"/>
      <c r="GV479" s="12"/>
      <c r="GW479" s="12"/>
      <c r="GX479" s="12"/>
      <c r="GY479" s="12"/>
      <c r="GZ479" s="12"/>
      <c r="HA479" s="12"/>
      <c r="HB479" s="12"/>
      <c r="HC479" s="12"/>
      <c r="HD479" s="12"/>
      <c r="HE479" s="12"/>
      <c r="HF479" s="12"/>
      <c r="HG479" s="12"/>
      <c r="HH479" s="12"/>
      <c r="HI479" s="12"/>
      <c r="HJ479" s="12"/>
      <c r="HK479" s="12"/>
      <c r="HL479" s="12"/>
      <c r="HM479" s="12"/>
      <c r="HN479" s="12"/>
      <c r="HO479" s="12"/>
      <c r="HP479" s="12"/>
      <c r="HQ479" s="12"/>
      <c r="HR479" s="12"/>
      <c r="HS479" s="12"/>
      <c r="HT479" s="12"/>
      <c r="HU479" s="12"/>
      <c r="HV479" s="12"/>
      <c r="HW479" s="12"/>
      <c r="HX479" s="12"/>
      <c r="HY479" s="12"/>
      <c r="HZ479" s="12"/>
      <c r="IA479" s="12"/>
      <c r="IB479" s="12"/>
      <c r="IC479" s="12"/>
      <c r="ID479" s="12"/>
      <c r="IE479" s="12"/>
    </row>
    <row r="480" spans="1:239" s="24" customFormat="1" ht="15" customHeight="1">
      <c r="A480" s="151"/>
      <c r="B480" s="167"/>
      <c r="C480" s="166" t="s">
        <v>778</v>
      </c>
      <c r="D480" s="154">
        <f>SUM(D477:D479)</f>
        <v>46649</v>
      </c>
      <c r="E480" s="154">
        <f>SUM(E477:E479)</f>
        <v>53488</v>
      </c>
      <c r="F480" s="154">
        <f>SUM(F477:F479)</f>
        <v>42761</v>
      </c>
      <c r="G480" s="179">
        <f>F480/E480*100</f>
        <v>79.94503440023931</v>
      </c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  <c r="ES480" s="12"/>
      <c r="ET480" s="12"/>
      <c r="EU480" s="12"/>
      <c r="EV480" s="12"/>
      <c r="EW480" s="12"/>
      <c r="EX480" s="12"/>
      <c r="EY480" s="12"/>
      <c r="EZ480" s="12"/>
      <c r="FA480" s="12"/>
      <c r="FB480" s="12"/>
      <c r="FC480" s="12"/>
      <c r="FD480" s="12"/>
      <c r="FE480" s="12"/>
      <c r="FF480" s="12"/>
      <c r="FG480" s="12"/>
      <c r="FH480" s="12"/>
      <c r="FI480" s="12"/>
      <c r="FJ480" s="12"/>
      <c r="FK480" s="12"/>
      <c r="FL480" s="12"/>
      <c r="FM480" s="12"/>
      <c r="FN480" s="12"/>
      <c r="FO480" s="12"/>
      <c r="FP480" s="12"/>
      <c r="FQ480" s="12"/>
      <c r="FR480" s="12"/>
      <c r="FS480" s="12"/>
      <c r="FT480" s="12"/>
      <c r="FU480" s="12"/>
      <c r="FV480" s="12"/>
      <c r="FW480" s="12"/>
      <c r="FX480" s="12"/>
      <c r="FY480" s="12"/>
      <c r="FZ480" s="12"/>
      <c r="GA480" s="12"/>
      <c r="GB480" s="12"/>
      <c r="GC480" s="12"/>
      <c r="GD480" s="12"/>
      <c r="GE480" s="12"/>
      <c r="GF480" s="12"/>
      <c r="GG480" s="12"/>
      <c r="GH480" s="12"/>
      <c r="GI480" s="12"/>
      <c r="GJ480" s="12"/>
      <c r="GK480" s="12"/>
      <c r="GL480" s="12"/>
      <c r="GM480" s="12"/>
      <c r="GN480" s="12"/>
      <c r="GO480" s="12"/>
      <c r="GP480" s="12"/>
      <c r="GQ480" s="12"/>
      <c r="GR480" s="12"/>
      <c r="GS480" s="12"/>
      <c r="GT480" s="12"/>
      <c r="GU480" s="12"/>
      <c r="GV480" s="12"/>
      <c r="GW480" s="12"/>
      <c r="GX480" s="12"/>
      <c r="GY480" s="12"/>
      <c r="GZ480" s="12"/>
      <c r="HA480" s="12"/>
      <c r="HB480" s="12"/>
      <c r="HC480" s="12"/>
      <c r="HD480" s="12"/>
      <c r="HE480" s="12"/>
      <c r="HF480" s="12"/>
      <c r="HG480" s="12"/>
      <c r="HH480" s="12"/>
      <c r="HI480" s="12"/>
      <c r="HJ480" s="12"/>
      <c r="HK480" s="12"/>
      <c r="HL480" s="12"/>
      <c r="HM480" s="12"/>
      <c r="HN480" s="12"/>
      <c r="HO480" s="12"/>
      <c r="HP480" s="12"/>
      <c r="HQ480" s="12"/>
      <c r="HR480" s="12"/>
      <c r="HS480" s="12"/>
      <c r="HT480" s="12"/>
      <c r="HU480" s="12"/>
      <c r="HV480" s="12"/>
      <c r="HW480" s="12"/>
      <c r="HX480" s="12"/>
      <c r="HY480" s="12"/>
      <c r="HZ480" s="12"/>
      <c r="IA480" s="12"/>
      <c r="IB480" s="12"/>
      <c r="IC480" s="12"/>
      <c r="ID480" s="12"/>
      <c r="IE480" s="12"/>
    </row>
    <row r="481" spans="1:239" s="24" customFormat="1" ht="14.25" customHeight="1">
      <c r="A481" s="921"/>
      <c r="B481" s="921"/>
      <c r="C481" s="921"/>
      <c r="D481" s="266"/>
      <c r="E481" s="266"/>
      <c r="F481" s="55"/>
      <c r="G481" s="6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  <c r="EV481" s="12"/>
      <c r="EW481" s="12"/>
      <c r="EX481" s="12"/>
      <c r="EY481" s="12"/>
      <c r="EZ481" s="12"/>
      <c r="FA481" s="12"/>
      <c r="FB481" s="12"/>
      <c r="FC481" s="12"/>
      <c r="FD481" s="12"/>
      <c r="FE481" s="12"/>
      <c r="FF481" s="12"/>
      <c r="FG481" s="12"/>
      <c r="FH481" s="12"/>
      <c r="FI481" s="12"/>
      <c r="FJ481" s="12"/>
      <c r="FK481" s="12"/>
      <c r="FL481" s="12"/>
      <c r="FM481" s="12"/>
      <c r="FN481" s="12"/>
      <c r="FO481" s="12"/>
      <c r="FP481" s="12"/>
      <c r="FQ481" s="12"/>
      <c r="FR481" s="12"/>
      <c r="FS481" s="12"/>
      <c r="FT481" s="12"/>
      <c r="FU481" s="12"/>
      <c r="FV481" s="12"/>
      <c r="FW481" s="12"/>
      <c r="FX481" s="12"/>
      <c r="FY481" s="12"/>
      <c r="FZ481" s="12"/>
      <c r="GA481" s="12"/>
      <c r="GB481" s="12"/>
      <c r="GC481" s="12"/>
      <c r="GD481" s="12"/>
      <c r="GE481" s="12"/>
      <c r="GF481" s="12"/>
      <c r="GG481" s="12"/>
      <c r="GH481" s="12"/>
      <c r="GI481" s="12"/>
      <c r="GJ481" s="12"/>
      <c r="GK481" s="12"/>
      <c r="GL481" s="12"/>
      <c r="GM481" s="12"/>
      <c r="GN481" s="12"/>
      <c r="GO481" s="12"/>
      <c r="GP481" s="12"/>
      <c r="GQ481" s="12"/>
      <c r="GR481" s="12"/>
      <c r="GS481" s="12"/>
      <c r="GT481" s="12"/>
      <c r="GU481" s="12"/>
      <c r="GV481" s="12"/>
      <c r="GW481" s="12"/>
      <c r="GX481" s="12"/>
      <c r="GY481" s="12"/>
      <c r="GZ481" s="12"/>
      <c r="HA481" s="12"/>
      <c r="HB481" s="12"/>
      <c r="HC481" s="12"/>
      <c r="HD481" s="12"/>
      <c r="HE481" s="12"/>
      <c r="HF481" s="12"/>
      <c r="HG481" s="12"/>
      <c r="HH481" s="12"/>
      <c r="HI481" s="12"/>
      <c r="HJ481" s="12"/>
      <c r="HK481" s="12"/>
      <c r="HL481" s="12"/>
      <c r="HM481" s="12"/>
      <c r="HN481" s="12"/>
      <c r="HO481" s="12"/>
      <c r="HP481" s="12"/>
      <c r="HQ481" s="12"/>
      <c r="HR481" s="12"/>
      <c r="HS481" s="12"/>
      <c r="HT481" s="12"/>
      <c r="HU481" s="12"/>
      <c r="HV481" s="12"/>
      <c r="HW481" s="12"/>
      <c r="HX481" s="12"/>
      <c r="HY481" s="12"/>
      <c r="HZ481" s="12"/>
      <c r="IA481" s="12"/>
      <c r="IB481" s="12"/>
      <c r="IC481" s="12"/>
      <c r="ID481" s="12"/>
      <c r="IE481" s="12"/>
    </row>
    <row r="482" spans="1:6" s="150" customFormat="1" ht="14.25" customHeight="1">
      <c r="A482" s="882" t="s">
        <v>791</v>
      </c>
      <c r="B482" s="883"/>
      <c r="C482" s="883"/>
      <c r="D482" s="882"/>
      <c r="E482" s="883"/>
      <c r="F482" s="211"/>
    </row>
    <row r="483" spans="1:6" s="150" customFormat="1" ht="9" customHeight="1">
      <c r="A483" s="35"/>
      <c r="B483" s="17"/>
      <c r="C483" s="17"/>
      <c r="D483" s="246"/>
      <c r="E483" s="246"/>
      <c r="F483" s="211"/>
    </row>
    <row r="484" spans="1:239" s="24" customFormat="1" ht="24.75" customHeight="1">
      <c r="A484" s="5" t="s">
        <v>1144</v>
      </c>
      <c r="B484" s="5" t="s">
        <v>1145</v>
      </c>
      <c r="C484" s="4" t="s">
        <v>1148</v>
      </c>
      <c r="D484" s="773" t="s">
        <v>1242</v>
      </c>
      <c r="E484" s="774" t="s">
        <v>1243</v>
      </c>
      <c r="F484" s="5" t="s">
        <v>1139</v>
      </c>
      <c r="G484" s="37" t="s">
        <v>956</v>
      </c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  <c r="FS484" s="12"/>
      <c r="FT484" s="12"/>
      <c r="FU484" s="12"/>
      <c r="FV484" s="12"/>
      <c r="FW484" s="12"/>
      <c r="FX484" s="12"/>
      <c r="FY484" s="12"/>
      <c r="FZ484" s="12"/>
      <c r="GA484" s="12"/>
      <c r="GB484" s="12"/>
      <c r="GC484" s="12"/>
      <c r="GD484" s="12"/>
      <c r="GE484" s="12"/>
      <c r="GF484" s="12"/>
      <c r="GG484" s="12"/>
      <c r="GH484" s="12"/>
      <c r="GI484" s="12"/>
      <c r="GJ484" s="12"/>
      <c r="GK484" s="12"/>
      <c r="GL484" s="12"/>
      <c r="GM484" s="12"/>
      <c r="GN484" s="12"/>
      <c r="GO484" s="12"/>
      <c r="GP484" s="12"/>
      <c r="GQ484" s="12"/>
      <c r="GR484" s="12"/>
      <c r="GS484" s="12"/>
      <c r="GT484" s="12"/>
      <c r="GU484" s="12"/>
      <c r="GV484" s="12"/>
      <c r="GW484" s="12"/>
      <c r="GX484" s="12"/>
      <c r="GY484" s="12"/>
      <c r="GZ484" s="12"/>
      <c r="HA484" s="12"/>
      <c r="HB484" s="12"/>
      <c r="HC484" s="12"/>
      <c r="HD484" s="12"/>
      <c r="HE484" s="12"/>
      <c r="HF484" s="12"/>
      <c r="HG484" s="12"/>
      <c r="HH484" s="12"/>
      <c r="HI484" s="12"/>
      <c r="HJ484" s="12"/>
      <c r="HK484" s="12"/>
      <c r="HL484" s="12"/>
      <c r="HM484" s="12"/>
      <c r="HN484" s="12"/>
      <c r="HO484" s="12"/>
      <c r="HP484" s="12"/>
      <c r="HQ484" s="12"/>
      <c r="HR484" s="12"/>
      <c r="HS484" s="12"/>
      <c r="HT484" s="12"/>
      <c r="HU484" s="12"/>
      <c r="HV484" s="12"/>
      <c r="HW484" s="12"/>
      <c r="HX484" s="12"/>
      <c r="HY484" s="12"/>
      <c r="HZ484" s="12"/>
      <c r="IA484" s="12"/>
      <c r="IB484" s="12"/>
      <c r="IC484" s="12"/>
      <c r="ID484" s="12"/>
      <c r="IE484" s="12"/>
    </row>
    <row r="485" spans="1:239" s="24" customFormat="1" ht="38.25" customHeight="1">
      <c r="A485" s="112" t="s">
        <v>1063</v>
      </c>
      <c r="B485" s="109" t="s">
        <v>862</v>
      </c>
      <c r="C485" s="110" t="s">
        <v>1041</v>
      </c>
      <c r="D485" s="304">
        <v>4100</v>
      </c>
      <c r="E485" s="133">
        <v>4100</v>
      </c>
      <c r="F485" s="133">
        <v>3500</v>
      </c>
      <c r="G485" s="134">
        <f>F485/E485*100</f>
        <v>85.36585365853658</v>
      </c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  <c r="FS485" s="12"/>
      <c r="FT485" s="12"/>
      <c r="FU485" s="12"/>
      <c r="FV485" s="12"/>
      <c r="FW485" s="12"/>
      <c r="FX485" s="12"/>
      <c r="FY485" s="12"/>
      <c r="FZ485" s="12"/>
      <c r="GA485" s="12"/>
      <c r="GB485" s="12"/>
      <c r="GC485" s="12"/>
      <c r="GD485" s="12"/>
      <c r="GE485" s="12"/>
      <c r="GF485" s="12"/>
      <c r="GG485" s="12"/>
      <c r="GH485" s="12"/>
      <c r="GI485" s="12"/>
      <c r="GJ485" s="12"/>
      <c r="GK485" s="12"/>
      <c r="GL485" s="12"/>
      <c r="GM485" s="12"/>
      <c r="GN485" s="12"/>
      <c r="GO485" s="12"/>
      <c r="GP485" s="12"/>
      <c r="GQ485" s="12"/>
      <c r="GR485" s="12"/>
      <c r="GS485" s="12"/>
      <c r="GT485" s="12"/>
      <c r="GU485" s="12"/>
      <c r="GV485" s="12"/>
      <c r="GW485" s="12"/>
      <c r="GX485" s="12"/>
      <c r="GY485" s="12"/>
      <c r="GZ485" s="12"/>
      <c r="HA485" s="12"/>
      <c r="HB485" s="12"/>
      <c r="HC485" s="12"/>
      <c r="HD485" s="12"/>
      <c r="HE485" s="12"/>
      <c r="HF485" s="12"/>
      <c r="HG485" s="12"/>
      <c r="HH485" s="12"/>
      <c r="HI485" s="12"/>
      <c r="HJ485" s="12"/>
      <c r="HK485" s="12"/>
      <c r="HL485" s="12"/>
      <c r="HM485" s="12"/>
      <c r="HN485" s="12"/>
      <c r="HO485" s="12"/>
      <c r="HP485" s="12"/>
      <c r="HQ485" s="12"/>
      <c r="HR485" s="12"/>
      <c r="HS485" s="12"/>
      <c r="HT485" s="12"/>
      <c r="HU485" s="12"/>
      <c r="HV485" s="12"/>
      <c r="HW485" s="12"/>
      <c r="HX485" s="12"/>
      <c r="HY485" s="12"/>
      <c r="HZ485" s="12"/>
      <c r="IA485" s="12"/>
      <c r="IB485" s="12"/>
      <c r="IC485" s="12"/>
      <c r="ID485" s="12"/>
      <c r="IE485" s="12"/>
    </row>
    <row r="486" spans="1:239" s="24" customFormat="1" ht="25.5" customHeight="1">
      <c r="A486" s="229" t="s">
        <v>1063</v>
      </c>
      <c r="B486" s="109" t="s">
        <v>862</v>
      </c>
      <c r="C486" s="567" t="s">
        <v>702</v>
      </c>
      <c r="D486" s="304">
        <v>0</v>
      </c>
      <c r="E486" s="133">
        <v>1715</v>
      </c>
      <c r="F486" s="133">
        <v>1485</v>
      </c>
      <c r="G486" s="134">
        <f>F486/E486*100</f>
        <v>86.58892128279884</v>
      </c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  <c r="FL486" s="12"/>
      <c r="FM486" s="12"/>
      <c r="FN486" s="12"/>
      <c r="FO486" s="12"/>
      <c r="FP486" s="12"/>
      <c r="FQ486" s="12"/>
      <c r="FR486" s="12"/>
      <c r="FS486" s="12"/>
      <c r="FT486" s="12"/>
      <c r="FU486" s="12"/>
      <c r="FV486" s="12"/>
      <c r="FW486" s="12"/>
      <c r="FX486" s="12"/>
      <c r="FY486" s="12"/>
      <c r="FZ486" s="12"/>
      <c r="GA486" s="12"/>
      <c r="GB486" s="12"/>
      <c r="GC486" s="12"/>
      <c r="GD486" s="12"/>
      <c r="GE486" s="12"/>
      <c r="GF486" s="12"/>
      <c r="GG486" s="12"/>
      <c r="GH486" s="12"/>
      <c r="GI486" s="12"/>
      <c r="GJ486" s="12"/>
      <c r="GK486" s="12"/>
      <c r="GL486" s="12"/>
      <c r="GM486" s="12"/>
      <c r="GN486" s="12"/>
      <c r="GO486" s="12"/>
      <c r="GP486" s="12"/>
      <c r="GQ486" s="12"/>
      <c r="GR486" s="12"/>
      <c r="GS486" s="12"/>
      <c r="GT486" s="12"/>
      <c r="GU486" s="12"/>
      <c r="GV486" s="12"/>
      <c r="GW486" s="12"/>
      <c r="GX486" s="12"/>
      <c r="GY486" s="12"/>
      <c r="GZ486" s="12"/>
      <c r="HA486" s="12"/>
      <c r="HB486" s="12"/>
      <c r="HC486" s="12"/>
      <c r="HD486" s="12"/>
      <c r="HE486" s="12"/>
      <c r="HF486" s="12"/>
      <c r="HG486" s="12"/>
      <c r="HH486" s="12"/>
      <c r="HI486" s="12"/>
      <c r="HJ486" s="12"/>
      <c r="HK486" s="12"/>
      <c r="HL486" s="12"/>
      <c r="HM486" s="12"/>
      <c r="HN486" s="12"/>
      <c r="HO486" s="12"/>
      <c r="HP486" s="12"/>
      <c r="HQ486" s="12"/>
      <c r="HR486" s="12"/>
      <c r="HS486" s="12"/>
      <c r="HT486" s="12"/>
      <c r="HU486" s="12"/>
      <c r="HV486" s="12"/>
      <c r="HW486" s="12"/>
      <c r="HX486" s="12"/>
      <c r="HY486" s="12"/>
      <c r="HZ486" s="12"/>
      <c r="IA486" s="12"/>
      <c r="IB486" s="12"/>
      <c r="IC486" s="12"/>
      <c r="ID486" s="12"/>
      <c r="IE486" s="12"/>
    </row>
    <row r="487" spans="1:239" s="24" customFormat="1" ht="14.25" customHeight="1">
      <c r="A487" s="151"/>
      <c r="B487" s="167"/>
      <c r="C487" s="166" t="s">
        <v>790</v>
      </c>
      <c r="D487" s="154">
        <f>SUM(D485:D485)</f>
        <v>4100</v>
      </c>
      <c r="E487" s="154">
        <f>SUM(E485:E486)</f>
        <v>5815</v>
      </c>
      <c r="F487" s="154">
        <f>SUM(F485:F486)</f>
        <v>4985</v>
      </c>
      <c r="G487" s="179">
        <f>F487/E487*100</f>
        <v>85.72656921754084</v>
      </c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  <c r="GE487" s="12"/>
      <c r="GF487" s="12"/>
      <c r="GG487" s="12"/>
      <c r="GH487" s="12"/>
      <c r="GI487" s="12"/>
      <c r="GJ487" s="12"/>
      <c r="GK487" s="12"/>
      <c r="GL487" s="12"/>
      <c r="GM487" s="12"/>
      <c r="GN487" s="12"/>
      <c r="GO487" s="12"/>
      <c r="GP487" s="12"/>
      <c r="GQ487" s="12"/>
      <c r="GR487" s="12"/>
      <c r="GS487" s="12"/>
      <c r="GT487" s="12"/>
      <c r="GU487" s="12"/>
      <c r="GV487" s="12"/>
      <c r="GW487" s="12"/>
      <c r="GX487" s="12"/>
      <c r="GY487" s="12"/>
      <c r="GZ487" s="12"/>
      <c r="HA487" s="12"/>
      <c r="HB487" s="12"/>
      <c r="HC487" s="12"/>
      <c r="HD487" s="12"/>
      <c r="HE487" s="12"/>
      <c r="HF487" s="12"/>
      <c r="HG487" s="12"/>
      <c r="HH487" s="12"/>
      <c r="HI487" s="12"/>
      <c r="HJ487" s="12"/>
      <c r="HK487" s="12"/>
      <c r="HL487" s="12"/>
      <c r="HM487" s="12"/>
      <c r="HN487" s="12"/>
      <c r="HO487" s="12"/>
      <c r="HP487" s="12"/>
      <c r="HQ487" s="12"/>
      <c r="HR487" s="12"/>
      <c r="HS487" s="12"/>
      <c r="HT487" s="12"/>
      <c r="HU487" s="12"/>
      <c r="HV487" s="12"/>
      <c r="HW487" s="12"/>
      <c r="HX487" s="12"/>
      <c r="HY487" s="12"/>
      <c r="HZ487" s="12"/>
      <c r="IA487" s="12"/>
      <c r="IB487" s="12"/>
      <c r="IC487" s="12"/>
      <c r="ID487" s="12"/>
      <c r="IE487" s="12"/>
    </row>
    <row r="488" spans="1:239" s="24" customFormat="1" ht="14.25" customHeight="1">
      <c r="A488" s="13"/>
      <c r="B488" s="53"/>
      <c r="C488" s="155"/>
      <c r="D488" s="158"/>
      <c r="E488" s="158"/>
      <c r="F488" s="158"/>
      <c r="G488" s="267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  <c r="GE488" s="12"/>
      <c r="GF488" s="12"/>
      <c r="GG488" s="12"/>
      <c r="GH488" s="12"/>
      <c r="GI488" s="12"/>
      <c r="GJ488" s="12"/>
      <c r="GK488" s="12"/>
      <c r="GL488" s="12"/>
      <c r="GM488" s="12"/>
      <c r="GN488" s="12"/>
      <c r="GO488" s="12"/>
      <c r="GP488" s="12"/>
      <c r="GQ488" s="12"/>
      <c r="GR488" s="12"/>
      <c r="GS488" s="12"/>
      <c r="GT488" s="12"/>
      <c r="GU488" s="12"/>
      <c r="GV488" s="12"/>
      <c r="GW488" s="12"/>
      <c r="GX488" s="12"/>
      <c r="GY488" s="12"/>
      <c r="GZ488" s="12"/>
      <c r="HA488" s="12"/>
      <c r="HB488" s="12"/>
      <c r="HC488" s="12"/>
      <c r="HD488" s="12"/>
      <c r="HE488" s="12"/>
      <c r="HF488" s="12"/>
      <c r="HG488" s="12"/>
      <c r="HH488" s="12"/>
      <c r="HI488" s="12"/>
      <c r="HJ488" s="12"/>
      <c r="HK488" s="12"/>
      <c r="HL488" s="12"/>
      <c r="HM488" s="12"/>
      <c r="HN488" s="12"/>
      <c r="HO488" s="12"/>
      <c r="HP488" s="12"/>
      <c r="HQ488" s="12"/>
      <c r="HR488" s="12"/>
      <c r="HS488" s="12"/>
      <c r="HT488" s="12"/>
      <c r="HU488" s="12"/>
      <c r="HV488" s="12"/>
      <c r="HW488" s="12"/>
      <c r="HX488" s="12"/>
      <c r="HY488" s="12"/>
      <c r="HZ488" s="12"/>
      <c r="IA488" s="12"/>
      <c r="IB488" s="12"/>
      <c r="IC488" s="12"/>
      <c r="ID488" s="12"/>
      <c r="IE488" s="12"/>
    </row>
    <row r="489" spans="1:239" s="24" customFormat="1" ht="14.25" customHeight="1">
      <c r="A489" s="882" t="s">
        <v>792</v>
      </c>
      <c r="B489" s="883"/>
      <c r="C489" s="883"/>
      <c r="D489" s="158"/>
      <c r="E489" s="158"/>
      <c r="F489" s="158"/>
      <c r="G489" s="267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  <c r="GE489" s="12"/>
      <c r="GF489" s="12"/>
      <c r="GG489" s="12"/>
      <c r="GH489" s="12"/>
      <c r="GI489" s="12"/>
      <c r="GJ489" s="12"/>
      <c r="GK489" s="12"/>
      <c r="GL489" s="12"/>
      <c r="GM489" s="12"/>
      <c r="GN489" s="12"/>
      <c r="GO489" s="12"/>
      <c r="GP489" s="12"/>
      <c r="GQ489" s="12"/>
      <c r="GR489" s="12"/>
      <c r="GS489" s="12"/>
      <c r="GT489" s="12"/>
      <c r="GU489" s="12"/>
      <c r="GV489" s="12"/>
      <c r="GW489" s="12"/>
      <c r="GX489" s="12"/>
      <c r="GY489" s="12"/>
      <c r="GZ489" s="12"/>
      <c r="HA489" s="12"/>
      <c r="HB489" s="12"/>
      <c r="HC489" s="12"/>
      <c r="HD489" s="12"/>
      <c r="HE489" s="12"/>
      <c r="HF489" s="12"/>
      <c r="HG489" s="12"/>
      <c r="HH489" s="12"/>
      <c r="HI489" s="12"/>
      <c r="HJ489" s="12"/>
      <c r="HK489" s="12"/>
      <c r="HL489" s="12"/>
      <c r="HM489" s="12"/>
      <c r="HN489" s="12"/>
      <c r="HO489" s="12"/>
      <c r="HP489" s="12"/>
      <c r="HQ489" s="12"/>
      <c r="HR489" s="12"/>
      <c r="HS489" s="12"/>
      <c r="HT489" s="12"/>
      <c r="HU489" s="12"/>
      <c r="HV489" s="12"/>
      <c r="HW489" s="12"/>
      <c r="HX489" s="12"/>
      <c r="HY489" s="12"/>
      <c r="HZ489" s="12"/>
      <c r="IA489" s="12"/>
      <c r="IB489" s="12"/>
      <c r="IC489" s="12"/>
      <c r="ID489" s="12"/>
      <c r="IE489" s="12"/>
    </row>
    <row r="490" spans="1:239" s="24" customFormat="1" ht="9" customHeight="1">
      <c r="A490" s="35"/>
      <c r="B490" s="308"/>
      <c r="C490" s="308"/>
      <c r="D490" s="158"/>
      <c r="E490" s="158"/>
      <c r="F490" s="158"/>
      <c r="G490" s="267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  <c r="GC490" s="12"/>
      <c r="GD490" s="12"/>
      <c r="GE490" s="12"/>
      <c r="GF490" s="12"/>
      <c r="GG490" s="12"/>
      <c r="GH490" s="12"/>
      <c r="GI490" s="12"/>
      <c r="GJ490" s="12"/>
      <c r="GK490" s="12"/>
      <c r="GL490" s="12"/>
      <c r="GM490" s="12"/>
      <c r="GN490" s="12"/>
      <c r="GO490" s="12"/>
      <c r="GP490" s="12"/>
      <c r="GQ490" s="12"/>
      <c r="GR490" s="12"/>
      <c r="GS490" s="12"/>
      <c r="GT490" s="12"/>
      <c r="GU490" s="12"/>
      <c r="GV490" s="12"/>
      <c r="GW490" s="12"/>
      <c r="GX490" s="12"/>
      <c r="GY490" s="12"/>
      <c r="GZ490" s="12"/>
      <c r="HA490" s="12"/>
      <c r="HB490" s="12"/>
      <c r="HC490" s="12"/>
      <c r="HD490" s="12"/>
      <c r="HE490" s="12"/>
      <c r="HF490" s="12"/>
      <c r="HG490" s="12"/>
      <c r="HH490" s="12"/>
      <c r="HI490" s="12"/>
      <c r="HJ490" s="12"/>
      <c r="HK490" s="12"/>
      <c r="HL490" s="12"/>
      <c r="HM490" s="12"/>
      <c r="HN490" s="12"/>
      <c r="HO490" s="12"/>
      <c r="HP490" s="12"/>
      <c r="HQ490" s="12"/>
      <c r="HR490" s="12"/>
      <c r="HS490" s="12"/>
      <c r="HT490" s="12"/>
      <c r="HU490" s="12"/>
      <c r="HV490" s="12"/>
      <c r="HW490" s="12"/>
      <c r="HX490" s="12"/>
      <c r="HY490" s="12"/>
      <c r="HZ490" s="12"/>
      <c r="IA490" s="12"/>
      <c r="IB490" s="12"/>
      <c r="IC490" s="12"/>
      <c r="ID490" s="12"/>
      <c r="IE490" s="12"/>
    </row>
    <row r="491" spans="1:239" s="24" customFormat="1" ht="25.5" customHeight="1">
      <c r="A491" s="5" t="s">
        <v>1144</v>
      </c>
      <c r="B491" s="5" t="s">
        <v>1145</v>
      </c>
      <c r="C491" s="4" t="s">
        <v>1148</v>
      </c>
      <c r="D491" s="773" t="s">
        <v>1242</v>
      </c>
      <c r="E491" s="774" t="s">
        <v>1243</v>
      </c>
      <c r="F491" s="5" t="s">
        <v>1139</v>
      </c>
      <c r="G491" s="37" t="s">
        <v>956</v>
      </c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  <c r="GE491" s="12"/>
      <c r="GF491" s="12"/>
      <c r="GG491" s="12"/>
      <c r="GH491" s="12"/>
      <c r="GI491" s="12"/>
      <c r="GJ491" s="12"/>
      <c r="GK491" s="12"/>
      <c r="GL491" s="12"/>
      <c r="GM491" s="12"/>
      <c r="GN491" s="12"/>
      <c r="GO491" s="12"/>
      <c r="GP491" s="12"/>
      <c r="GQ491" s="12"/>
      <c r="GR491" s="12"/>
      <c r="GS491" s="12"/>
      <c r="GT491" s="12"/>
      <c r="GU491" s="12"/>
      <c r="GV491" s="12"/>
      <c r="GW491" s="12"/>
      <c r="GX491" s="12"/>
      <c r="GY491" s="12"/>
      <c r="GZ491" s="12"/>
      <c r="HA491" s="12"/>
      <c r="HB491" s="12"/>
      <c r="HC491" s="12"/>
      <c r="HD491" s="12"/>
      <c r="HE491" s="12"/>
      <c r="HF491" s="12"/>
      <c r="HG491" s="12"/>
      <c r="HH491" s="12"/>
      <c r="HI491" s="12"/>
      <c r="HJ491" s="12"/>
      <c r="HK491" s="12"/>
      <c r="HL491" s="12"/>
      <c r="HM491" s="12"/>
      <c r="HN491" s="12"/>
      <c r="HO491" s="12"/>
      <c r="HP491" s="12"/>
      <c r="HQ491" s="12"/>
      <c r="HR491" s="12"/>
      <c r="HS491" s="12"/>
      <c r="HT491" s="12"/>
      <c r="HU491" s="12"/>
      <c r="HV491" s="12"/>
      <c r="HW491" s="12"/>
      <c r="HX491" s="12"/>
      <c r="HY491" s="12"/>
      <c r="HZ491" s="12"/>
      <c r="IA491" s="12"/>
      <c r="IB491" s="12"/>
      <c r="IC491" s="12"/>
      <c r="ID491" s="12"/>
      <c r="IE491" s="12"/>
    </row>
    <row r="492" spans="1:239" s="24" customFormat="1" ht="21" customHeight="1">
      <c r="A492" s="112" t="s">
        <v>1063</v>
      </c>
      <c r="B492" s="109">
        <v>5269</v>
      </c>
      <c r="C492" s="567" t="s">
        <v>795</v>
      </c>
      <c r="D492" s="304">
        <v>0</v>
      </c>
      <c r="E492" s="133">
        <v>1200</v>
      </c>
      <c r="F492" s="133">
        <v>1200</v>
      </c>
      <c r="G492" s="134">
        <f>F492/E492*100</f>
        <v>100</v>
      </c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  <c r="GE492" s="12"/>
      <c r="GF492" s="12"/>
      <c r="GG492" s="12"/>
      <c r="GH492" s="12"/>
      <c r="GI492" s="12"/>
      <c r="GJ492" s="12"/>
      <c r="GK492" s="12"/>
      <c r="GL492" s="12"/>
      <c r="GM492" s="12"/>
      <c r="GN492" s="12"/>
      <c r="GO492" s="12"/>
      <c r="GP492" s="12"/>
      <c r="GQ492" s="12"/>
      <c r="GR492" s="12"/>
      <c r="GS492" s="12"/>
      <c r="GT492" s="12"/>
      <c r="GU492" s="12"/>
      <c r="GV492" s="12"/>
      <c r="GW492" s="12"/>
      <c r="GX492" s="12"/>
      <c r="GY492" s="12"/>
      <c r="GZ492" s="12"/>
      <c r="HA492" s="12"/>
      <c r="HB492" s="12"/>
      <c r="HC492" s="12"/>
      <c r="HD492" s="12"/>
      <c r="HE492" s="12"/>
      <c r="HF492" s="12"/>
      <c r="HG492" s="12"/>
      <c r="HH492" s="12"/>
      <c r="HI492" s="12"/>
      <c r="HJ492" s="12"/>
      <c r="HK492" s="12"/>
      <c r="HL492" s="12"/>
      <c r="HM492" s="12"/>
      <c r="HN492" s="12"/>
      <c r="HO492" s="12"/>
      <c r="HP492" s="12"/>
      <c r="HQ492" s="12"/>
      <c r="HR492" s="12"/>
      <c r="HS492" s="12"/>
      <c r="HT492" s="12"/>
      <c r="HU492" s="12"/>
      <c r="HV492" s="12"/>
      <c r="HW492" s="12"/>
      <c r="HX492" s="12"/>
      <c r="HY492" s="12"/>
      <c r="HZ492" s="12"/>
      <c r="IA492" s="12"/>
      <c r="IB492" s="12"/>
      <c r="IC492" s="12"/>
      <c r="ID492" s="12"/>
      <c r="IE492" s="12"/>
    </row>
    <row r="493" spans="1:7" s="150" customFormat="1" ht="15" customHeight="1">
      <c r="A493" s="151"/>
      <c r="B493" s="167"/>
      <c r="C493" s="166" t="s">
        <v>796</v>
      </c>
      <c r="D493" s="154">
        <v>0</v>
      </c>
      <c r="E493" s="154">
        <f>SUM(E492)</f>
        <v>1200</v>
      </c>
      <c r="F493" s="154">
        <f>SUM(F492)</f>
        <v>1200</v>
      </c>
      <c r="G493" s="310">
        <f>SUM(G492)</f>
        <v>100</v>
      </c>
    </row>
    <row r="494" spans="1:7" s="150" customFormat="1" ht="14.25" customHeight="1">
      <c r="A494" s="13"/>
      <c r="B494" s="53"/>
      <c r="C494" s="155"/>
      <c r="D494" s="158"/>
      <c r="E494" s="158"/>
      <c r="F494" s="158"/>
      <c r="G494" s="267"/>
    </row>
    <row r="495" spans="1:6" s="150" customFormat="1" ht="14.25" customHeight="1">
      <c r="A495" s="882" t="s">
        <v>1182</v>
      </c>
      <c r="B495" s="883"/>
      <c r="C495" s="883"/>
      <c r="D495" s="246"/>
      <c r="E495" s="246"/>
      <c r="F495" s="211"/>
    </row>
    <row r="496" spans="1:6" s="150" customFormat="1" ht="9" customHeight="1">
      <c r="A496" s="335"/>
      <c r="B496" s="336"/>
      <c r="C496" s="336"/>
      <c r="D496" s="246"/>
      <c r="E496" s="246"/>
      <c r="F496" s="211"/>
    </row>
    <row r="497" spans="1:7" ht="25.5" customHeight="1">
      <c r="A497" s="5" t="s">
        <v>1144</v>
      </c>
      <c r="B497" s="5" t="s">
        <v>1145</v>
      </c>
      <c r="C497" s="4" t="s">
        <v>1148</v>
      </c>
      <c r="D497" s="773" t="s">
        <v>1242</v>
      </c>
      <c r="E497" s="774" t="s">
        <v>1243</v>
      </c>
      <c r="F497" s="5" t="s">
        <v>1139</v>
      </c>
      <c r="G497" s="37" t="s">
        <v>956</v>
      </c>
    </row>
    <row r="498" spans="1:7" ht="25.5">
      <c r="A498" s="112" t="s">
        <v>1064</v>
      </c>
      <c r="B498" s="109">
        <v>3636</v>
      </c>
      <c r="C498" s="100" t="s">
        <v>236</v>
      </c>
      <c r="D498" s="133">
        <v>720</v>
      </c>
      <c r="E498" s="133">
        <v>720</v>
      </c>
      <c r="F498" s="133">
        <v>0</v>
      </c>
      <c r="G498" s="134">
        <f>F498/E498*100</f>
        <v>0</v>
      </c>
    </row>
    <row r="499" spans="1:239" s="89" customFormat="1" ht="14.25" customHeight="1">
      <c r="A499" s="13"/>
      <c r="B499" s="53"/>
      <c r="C499" s="54"/>
      <c r="D499" s="55"/>
      <c r="E499" s="56"/>
      <c r="F499" s="40"/>
      <c r="G499" s="198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</row>
    <row r="500" spans="1:7" ht="15" customHeight="1">
      <c r="A500" s="160"/>
      <c r="B500" s="169"/>
      <c r="C500" s="168" t="s">
        <v>822</v>
      </c>
      <c r="D500" s="161">
        <f>D480+D487+D498</f>
        <v>51469</v>
      </c>
      <c r="E500" s="161">
        <f>E480+E487+E498+F493</f>
        <v>61223</v>
      </c>
      <c r="F500" s="161">
        <f>F480+F487+F498+F493</f>
        <v>48946</v>
      </c>
      <c r="G500" s="579">
        <f>F500/E500*100</f>
        <v>79.94707871224867</v>
      </c>
    </row>
    <row r="501" spans="1:239" s="24" customFormat="1" ht="17.25" customHeight="1">
      <c r="A501" s="52"/>
      <c r="B501" s="11"/>
      <c r="C501"/>
      <c r="D501" s="61"/>
      <c r="E501" s="61"/>
      <c r="F501" s="61"/>
      <c r="G501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/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</row>
    <row r="502" spans="1:239" s="24" customFormat="1" ht="15.75">
      <c r="A502" s="114" t="s">
        <v>1221</v>
      </c>
      <c r="B502" s="52"/>
      <c r="D502" s="61"/>
      <c r="E502" s="61"/>
      <c r="F502" s="61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  <c r="GE502" s="12"/>
      <c r="GF502" s="12"/>
      <c r="GG502" s="12"/>
      <c r="GH502" s="12"/>
      <c r="GI502" s="12"/>
      <c r="GJ502" s="12"/>
      <c r="GK502" s="12"/>
      <c r="GL502" s="12"/>
      <c r="GM502" s="12"/>
      <c r="GN502" s="12"/>
      <c r="GO502" s="12"/>
      <c r="GP502" s="12"/>
      <c r="GQ502" s="12"/>
      <c r="GR502" s="12"/>
      <c r="GS502" s="12"/>
      <c r="GT502" s="12"/>
      <c r="GU502" s="12"/>
      <c r="GV502" s="12"/>
      <c r="GW502" s="12"/>
      <c r="GX502" s="12"/>
      <c r="GY502" s="12"/>
      <c r="GZ502" s="12"/>
      <c r="HA502" s="12"/>
      <c r="HB502" s="12"/>
      <c r="HC502" s="12"/>
      <c r="HD502" s="12"/>
      <c r="HE502" s="12"/>
      <c r="HF502" s="12"/>
      <c r="HG502" s="12"/>
      <c r="HH502" s="12"/>
      <c r="HI502" s="12"/>
      <c r="HJ502" s="12"/>
      <c r="HK502" s="12"/>
      <c r="HL502" s="12"/>
      <c r="HM502" s="12"/>
      <c r="HN502" s="12"/>
      <c r="HO502" s="12"/>
      <c r="HP502" s="12"/>
      <c r="HQ502" s="12"/>
      <c r="HR502" s="12"/>
      <c r="HS502" s="12"/>
      <c r="HT502" s="12"/>
      <c r="HU502" s="12"/>
      <c r="HV502" s="12"/>
      <c r="HW502" s="12"/>
      <c r="HX502" s="12"/>
      <c r="HY502" s="12"/>
      <c r="HZ502" s="12"/>
      <c r="IA502" s="12"/>
      <c r="IB502" s="12"/>
      <c r="IC502" s="12"/>
      <c r="ID502" s="12"/>
      <c r="IE502" s="12"/>
    </row>
    <row r="503" spans="1:239" s="24" customFormat="1" ht="13.5" customHeight="1">
      <c r="A503" s="52"/>
      <c r="B503" s="11"/>
      <c r="C503"/>
      <c r="D503" s="61"/>
      <c r="E503" s="61"/>
      <c r="F503" s="61"/>
      <c r="G503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  <c r="FL503" s="12"/>
      <c r="FM503" s="12"/>
      <c r="FN503" s="12"/>
      <c r="FO503" s="12"/>
      <c r="FP503" s="12"/>
      <c r="FQ503" s="12"/>
      <c r="FR503" s="12"/>
      <c r="FS503" s="12"/>
      <c r="FT503" s="12"/>
      <c r="FU503" s="12"/>
      <c r="FV503" s="12"/>
      <c r="FW503" s="12"/>
      <c r="FX503" s="12"/>
      <c r="FY503" s="12"/>
      <c r="FZ503" s="12"/>
      <c r="GA503" s="12"/>
      <c r="GB503" s="12"/>
      <c r="GC503" s="12"/>
      <c r="GD503" s="12"/>
      <c r="GE503" s="12"/>
      <c r="GF503" s="12"/>
      <c r="GG503" s="12"/>
      <c r="GH503" s="12"/>
      <c r="GI503" s="12"/>
      <c r="GJ503" s="12"/>
      <c r="GK503" s="12"/>
      <c r="GL503" s="12"/>
      <c r="GM503" s="12"/>
      <c r="GN503" s="12"/>
      <c r="GO503" s="12"/>
      <c r="GP503" s="12"/>
      <c r="GQ503" s="12"/>
      <c r="GR503" s="12"/>
      <c r="GS503" s="12"/>
      <c r="GT503" s="12"/>
      <c r="GU503" s="12"/>
      <c r="GV503" s="12"/>
      <c r="GW503" s="12"/>
      <c r="GX503" s="12"/>
      <c r="GY503" s="12"/>
      <c r="GZ503" s="12"/>
      <c r="HA503" s="12"/>
      <c r="HB503" s="12"/>
      <c r="HC503" s="12"/>
      <c r="HD503" s="12"/>
      <c r="HE503" s="12"/>
      <c r="HF503" s="12"/>
      <c r="HG503" s="12"/>
      <c r="HH503" s="12"/>
      <c r="HI503" s="12"/>
      <c r="HJ503" s="12"/>
      <c r="HK503" s="12"/>
      <c r="HL503" s="12"/>
      <c r="HM503" s="12"/>
      <c r="HN503" s="12"/>
      <c r="HO503" s="12"/>
      <c r="HP503" s="12"/>
      <c r="HQ503" s="12"/>
      <c r="HR503" s="12"/>
      <c r="HS503" s="12"/>
      <c r="HT503" s="12"/>
      <c r="HU503" s="12"/>
      <c r="HV503" s="12"/>
      <c r="HW503" s="12"/>
      <c r="HX503" s="12"/>
      <c r="HY503" s="12"/>
      <c r="HZ503" s="12"/>
      <c r="IA503" s="12"/>
      <c r="IB503" s="12"/>
      <c r="IC503" s="12"/>
      <c r="ID503" s="12"/>
      <c r="IE503" s="12"/>
    </row>
    <row r="504" spans="1:6" ht="14.25" customHeight="1">
      <c r="A504" s="60" t="s">
        <v>1208</v>
      </c>
      <c r="B504" s="11"/>
      <c r="D504" s="61"/>
      <c r="E504" s="61"/>
      <c r="F504" s="61"/>
    </row>
    <row r="505" spans="1:6" ht="9" customHeight="1">
      <c r="A505" s="52"/>
      <c r="B505" s="11"/>
      <c r="D505" s="61" t="s">
        <v>781</v>
      </c>
      <c r="E505" s="61"/>
      <c r="F505" s="61"/>
    </row>
    <row r="506" spans="1:239" s="24" customFormat="1" ht="25.5" customHeight="1">
      <c r="A506" s="5" t="s">
        <v>1144</v>
      </c>
      <c r="B506" s="5" t="s">
        <v>1145</v>
      </c>
      <c r="C506" s="4" t="s">
        <v>1148</v>
      </c>
      <c r="D506" s="773" t="s">
        <v>1242</v>
      </c>
      <c r="E506" s="774" t="s">
        <v>1243</v>
      </c>
      <c r="F506" s="5" t="s">
        <v>1139</v>
      </c>
      <c r="G506" s="37" t="s">
        <v>956</v>
      </c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  <c r="GE506" s="12"/>
      <c r="GF506" s="12"/>
      <c r="GG506" s="12"/>
      <c r="GH506" s="12"/>
      <c r="GI506" s="12"/>
      <c r="GJ506" s="12"/>
      <c r="GK506" s="12"/>
      <c r="GL506" s="12"/>
      <c r="GM506" s="12"/>
      <c r="GN506" s="12"/>
      <c r="GO506" s="12"/>
      <c r="GP506" s="12"/>
      <c r="GQ506" s="12"/>
      <c r="GR506" s="12"/>
      <c r="GS506" s="12"/>
      <c r="GT506" s="12"/>
      <c r="GU506" s="12"/>
      <c r="GV506" s="12"/>
      <c r="GW506" s="12"/>
      <c r="GX506" s="12"/>
      <c r="GY506" s="12"/>
      <c r="GZ506" s="12"/>
      <c r="HA506" s="12"/>
      <c r="HB506" s="12"/>
      <c r="HC506" s="12"/>
      <c r="HD506" s="12"/>
      <c r="HE506" s="12"/>
      <c r="HF506" s="12"/>
      <c r="HG506" s="12"/>
      <c r="HH506" s="12"/>
      <c r="HI506" s="12"/>
      <c r="HJ506" s="12"/>
      <c r="HK506" s="12"/>
      <c r="HL506" s="12"/>
      <c r="HM506" s="12"/>
      <c r="HN506" s="12"/>
      <c r="HO506" s="12"/>
      <c r="HP506" s="12"/>
      <c r="HQ506" s="12"/>
      <c r="HR506" s="12"/>
      <c r="HS506" s="12"/>
      <c r="HT506" s="12"/>
      <c r="HU506" s="12"/>
      <c r="HV506" s="12"/>
      <c r="HW506" s="12"/>
      <c r="HX506" s="12"/>
      <c r="HY506" s="12"/>
      <c r="HZ506" s="12"/>
      <c r="IA506" s="12"/>
      <c r="IB506" s="12"/>
      <c r="IC506" s="12"/>
      <c r="ID506" s="12"/>
      <c r="IE506" s="12"/>
    </row>
    <row r="507" spans="1:239" s="24" customFormat="1" ht="25.5">
      <c r="A507" s="112" t="s">
        <v>1056</v>
      </c>
      <c r="B507" s="109">
        <v>6172</v>
      </c>
      <c r="C507" s="100" t="s">
        <v>851</v>
      </c>
      <c r="D507" s="133">
        <v>264386</v>
      </c>
      <c r="E507" s="133">
        <v>264908</v>
      </c>
      <c r="F507" s="133">
        <v>254780</v>
      </c>
      <c r="G507" s="134">
        <f>F507/E507*100</f>
        <v>96.17678590303048</v>
      </c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  <c r="GC507" s="12"/>
      <c r="GD507" s="12"/>
      <c r="GE507" s="12"/>
      <c r="GF507" s="12"/>
      <c r="GG507" s="12"/>
      <c r="GH507" s="12"/>
      <c r="GI507" s="12"/>
      <c r="GJ507" s="12"/>
      <c r="GK507" s="12"/>
      <c r="GL507" s="12"/>
      <c r="GM507" s="12"/>
      <c r="GN507" s="12"/>
      <c r="GO507" s="12"/>
      <c r="GP507" s="12"/>
      <c r="GQ507" s="12"/>
      <c r="GR507" s="12"/>
      <c r="GS507" s="12"/>
      <c r="GT507" s="12"/>
      <c r="GU507" s="12"/>
      <c r="GV507" s="12"/>
      <c r="GW507" s="12"/>
      <c r="GX507" s="12"/>
      <c r="GY507" s="12"/>
      <c r="GZ507" s="12"/>
      <c r="HA507" s="12"/>
      <c r="HB507" s="12"/>
      <c r="HC507" s="12"/>
      <c r="HD507" s="12"/>
      <c r="HE507" s="12"/>
      <c r="HF507" s="12"/>
      <c r="HG507" s="12"/>
      <c r="HH507" s="12"/>
      <c r="HI507" s="12"/>
      <c r="HJ507" s="12"/>
      <c r="HK507" s="12"/>
      <c r="HL507" s="12"/>
      <c r="HM507" s="12"/>
      <c r="HN507" s="12"/>
      <c r="HO507" s="12"/>
      <c r="HP507" s="12"/>
      <c r="HQ507" s="12"/>
      <c r="HR507" s="12"/>
      <c r="HS507" s="12"/>
      <c r="HT507" s="12"/>
      <c r="HU507" s="12"/>
      <c r="HV507" s="12"/>
      <c r="HW507" s="12"/>
      <c r="HX507" s="12"/>
      <c r="HY507" s="12"/>
      <c r="HZ507" s="12"/>
      <c r="IA507" s="12"/>
      <c r="IB507" s="12"/>
      <c r="IC507" s="12"/>
      <c r="ID507" s="12"/>
      <c r="IE507" s="12"/>
    </row>
    <row r="508" spans="1:239" s="24" customFormat="1" ht="12.75">
      <c r="A508" s="112" t="s">
        <v>151</v>
      </c>
      <c r="B508" s="109">
        <v>6115</v>
      </c>
      <c r="C508" s="100" t="s">
        <v>1201</v>
      </c>
      <c r="D508" s="133">
        <v>0</v>
      </c>
      <c r="E508" s="133">
        <v>130</v>
      </c>
      <c r="F508" s="133">
        <v>78</v>
      </c>
      <c r="G508" s="134">
        <f>F508/E508*100</f>
        <v>60</v>
      </c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  <c r="FL508" s="12"/>
      <c r="FM508" s="12"/>
      <c r="FN508" s="12"/>
      <c r="FO508" s="12"/>
      <c r="FP508" s="12"/>
      <c r="FQ508" s="12"/>
      <c r="FR508" s="12"/>
      <c r="FS508" s="12"/>
      <c r="FT508" s="12"/>
      <c r="FU508" s="12"/>
      <c r="FV508" s="12"/>
      <c r="FW508" s="12"/>
      <c r="FX508" s="12"/>
      <c r="FY508" s="12"/>
      <c r="FZ508" s="12"/>
      <c r="GA508" s="12"/>
      <c r="GB508" s="12"/>
      <c r="GC508" s="12"/>
      <c r="GD508" s="12"/>
      <c r="GE508" s="12"/>
      <c r="GF508" s="12"/>
      <c r="GG508" s="12"/>
      <c r="GH508" s="12"/>
      <c r="GI508" s="12"/>
      <c r="GJ508" s="12"/>
      <c r="GK508" s="12"/>
      <c r="GL508" s="12"/>
      <c r="GM508" s="12"/>
      <c r="GN508" s="12"/>
      <c r="GO508" s="12"/>
      <c r="GP508" s="12"/>
      <c r="GQ508" s="12"/>
      <c r="GR508" s="12"/>
      <c r="GS508" s="12"/>
      <c r="GT508" s="12"/>
      <c r="GU508" s="12"/>
      <c r="GV508" s="12"/>
      <c r="GW508" s="12"/>
      <c r="GX508" s="12"/>
      <c r="GY508" s="12"/>
      <c r="GZ508" s="12"/>
      <c r="HA508" s="12"/>
      <c r="HB508" s="12"/>
      <c r="HC508" s="12"/>
      <c r="HD508" s="12"/>
      <c r="HE508" s="12"/>
      <c r="HF508" s="12"/>
      <c r="HG508" s="12"/>
      <c r="HH508" s="12"/>
      <c r="HI508" s="12"/>
      <c r="HJ508" s="12"/>
      <c r="HK508" s="12"/>
      <c r="HL508" s="12"/>
      <c r="HM508" s="12"/>
      <c r="HN508" s="12"/>
      <c r="HO508" s="12"/>
      <c r="HP508" s="12"/>
      <c r="HQ508" s="12"/>
      <c r="HR508" s="12"/>
      <c r="HS508" s="12"/>
      <c r="HT508" s="12"/>
      <c r="HU508" s="12"/>
      <c r="HV508" s="12"/>
      <c r="HW508" s="12"/>
      <c r="HX508" s="12"/>
      <c r="HY508" s="12"/>
      <c r="HZ508" s="12"/>
      <c r="IA508" s="12"/>
      <c r="IB508" s="12"/>
      <c r="IC508" s="12"/>
      <c r="ID508" s="12"/>
      <c r="IE508" s="12"/>
    </row>
    <row r="509" spans="1:239" s="24" customFormat="1" ht="12.75">
      <c r="A509" s="112" t="s">
        <v>151</v>
      </c>
      <c r="B509" s="109">
        <v>6114</v>
      </c>
      <c r="C509" s="100" t="s">
        <v>180</v>
      </c>
      <c r="D509" s="133">
        <v>0</v>
      </c>
      <c r="E509" s="133">
        <v>100</v>
      </c>
      <c r="F509" s="133">
        <v>47</v>
      </c>
      <c r="G509" s="134">
        <f>F509/E509*100</f>
        <v>47</v>
      </c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  <c r="GE509" s="12"/>
      <c r="GF509" s="12"/>
      <c r="GG509" s="12"/>
      <c r="GH509" s="12"/>
      <c r="GI509" s="12"/>
      <c r="GJ509" s="12"/>
      <c r="GK509" s="12"/>
      <c r="GL509" s="12"/>
      <c r="GM509" s="12"/>
      <c r="GN509" s="12"/>
      <c r="GO509" s="12"/>
      <c r="GP509" s="12"/>
      <c r="GQ509" s="12"/>
      <c r="GR509" s="12"/>
      <c r="GS509" s="12"/>
      <c r="GT509" s="12"/>
      <c r="GU509" s="12"/>
      <c r="GV509" s="12"/>
      <c r="GW509" s="12"/>
      <c r="GX509" s="12"/>
      <c r="GY509" s="12"/>
      <c r="GZ509" s="12"/>
      <c r="HA509" s="12"/>
      <c r="HB509" s="12"/>
      <c r="HC509" s="12"/>
      <c r="HD509" s="12"/>
      <c r="HE509" s="12"/>
      <c r="HF509" s="12"/>
      <c r="HG509" s="12"/>
      <c r="HH509" s="12"/>
      <c r="HI509" s="12"/>
      <c r="HJ509" s="12"/>
      <c r="HK509" s="12"/>
      <c r="HL509" s="12"/>
      <c r="HM509" s="12"/>
      <c r="HN509" s="12"/>
      <c r="HO509" s="12"/>
      <c r="HP509" s="12"/>
      <c r="HQ509" s="12"/>
      <c r="HR509" s="12"/>
      <c r="HS509" s="12"/>
      <c r="HT509" s="12"/>
      <c r="HU509" s="12"/>
      <c r="HV509" s="12"/>
      <c r="HW509" s="12"/>
      <c r="HX509" s="12"/>
      <c r="HY509" s="12"/>
      <c r="HZ509" s="12"/>
      <c r="IA509" s="12"/>
      <c r="IB509" s="12"/>
      <c r="IC509" s="12"/>
      <c r="ID509" s="12"/>
      <c r="IE509" s="12"/>
    </row>
    <row r="510" spans="1:239" s="24" customFormat="1" ht="12.75">
      <c r="A510" s="229" t="s">
        <v>151</v>
      </c>
      <c r="B510" s="109">
        <v>6149</v>
      </c>
      <c r="C510" s="357" t="s">
        <v>617</v>
      </c>
      <c r="D510" s="133">
        <v>0</v>
      </c>
      <c r="E510" s="133">
        <v>381</v>
      </c>
      <c r="F510" s="133">
        <v>0</v>
      </c>
      <c r="G510" s="134">
        <f>F510/E510*100</f>
        <v>0</v>
      </c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  <c r="FL510" s="12"/>
      <c r="FM510" s="12"/>
      <c r="FN510" s="12"/>
      <c r="FO510" s="12"/>
      <c r="FP510" s="12"/>
      <c r="FQ510" s="12"/>
      <c r="FR510" s="12"/>
      <c r="FS510" s="12"/>
      <c r="FT510" s="12"/>
      <c r="FU510" s="12"/>
      <c r="FV510" s="12"/>
      <c r="FW510" s="12"/>
      <c r="FX510" s="12"/>
      <c r="FY510" s="12"/>
      <c r="FZ510" s="12"/>
      <c r="GA510" s="12"/>
      <c r="GB510" s="12"/>
      <c r="GC510" s="12"/>
      <c r="GD510" s="12"/>
      <c r="GE510" s="12"/>
      <c r="GF510" s="12"/>
      <c r="GG510" s="12"/>
      <c r="GH510" s="12"/>
      <c r="GI510" s="12"/>
      <c r="GJ510" s="12"/>
      <c r="GK510" s="12"/>
      <c r="GL510" s="12"/>
      <c r="GM510" s="12"/>
      <c r="GN510" s="12"/>
      <c r="GO510" s="12"/>
      <c r="GP510" s="12"/>
      <c r="GQ510" s="12"/>
      <c r="GR510" s="12"/>
      <c r="GS510" s="12"/>
      <c r="GT510" s="12"/>
      <c r="GU510" s="12"/>
      <c r="GV510" s="12"/>
      <c r="GW510" s="12"/>
      <c r="GX510" s="12"/>
      <c r="GY510" s="12"/>
      <c r="GZ510" s="12"/>
      <c r="HA510" s="12"/>
      <c r="HB510" s="12"/>
      <c r="HC510" s="12"/>
      <c r="HD510" s="12"/>
      <c r="HE510" s="12"/>
      <c r="HF510" s="12"/>
      <c r="HG510" s="12"/>
      <c r="HH510" s="12"/>
      <c r="HI510" s="12"/>
      <c r="HJ510" s="12"/>
      <c r="HK510" s="12"/>
      <c r="HL510" s="12"/>
      <c r="HM510" s="12"/>
      <c r="HN510" s="12"/>
      <c r="HO510" s="12"/>
      <c r="HP510" s="12"/>
      <c r="HQ510" s="12"/>
      <c r="HR510" s="12"/>
      <c r="HS510" s="12"/>
      <c r="HT510" s="12"/>
      <c r="HU510" s="12"/>
      <c r="HV510" s="12"/>
      <c r="HW510" s="12"/>
      <c r="HX510" s="12"/>
      <c r="HY510" s="12"/>
      <c r="HZ510" s="12"/>
      <c r="IA510" s="12"/>
      <c r="IB510" s="12"/>
      <c r="IC510" s="12"/>
      <c r="ID510" s="12"/>
      <c r="IE510" s="12"/>
    </row>
    <row r="511" spans="1:7" ht="15" customHeight="1">
      <c r="A511" s="151"/>
      <c r="B511" s="167"/>
      <c r="C511" s="166" t="s">
        <v>778</v>
      </c>
      <c r="D511" s="152">
        <f>SUM(D507:D507)</f>
        <v>264386</v>
      </c>
      <c r="E511" s="153">
        <f>SUM(E507:E510)</f>
        <v>265519</v>
      </c>
      <c r="F511" s="153">
        <f>SUM(F507:F510)</f>
        <v>254905</v>
      </c>
      <c r="G511" s="80">
        <f>F511/E511*100</f>
        <v>96.00254595716315</v>
      </c>
    </row>
    <row r="512" spans="1:7" ht="13.5" customHeight="1">
      <c r="A512" s="13"/>
      <c r="B512" s="53"/>
      <c r="C512" s="155"/>
      <c r="D512" s="156"/>
      <c r="E512" s="157"/>
      <c r="F512" s="158"/>
      <c r="G512" s="25"/>
    </row>
    <row r="513" spans="1:7" ht="14.25" customHeight="1">
      <c r="A513" s="35" t="s">
        <v>1209</v>
      </c>
      <c r="B513" s="16"/>
      <c r="C513" s="34"/>
      <c r="D513" s="43"/>
      <c r="E513" s="46"/>
      <c r="F513" s="40"/>
      <c r="G513" s="30"/>
    </row>
    <row r="514" spans="1:7" ht="9" customHeight="1">
      <c r="A514" s="13"/>
      <c r="B514" s="16"/>
      <c r="C514" s="34"/>
      <c r="D514" s="43"/>
      <c r="E514" s="46"/>
      <c r="F514" s="40"/>
      <c r="G514" s="30"/>
    </row>
    <row r="515" spans="1:239" s="24" customFormat="1" ht="25.5" customHeight="1">
      <c r="A515" s="5" t="s">
        <v>1144</v>
      </c>
      <c r="B515" s="5" t="s">
        <v>1145</v>
      </c>
      <c r="C515" s="4" t="s">
        <v>1148</v>
      </c>
      <c r="D515" s="773" t="s">
        <v>1242</v>
      </c>
      <c r="E515" s="774" t="s">
        <v>1243</v>
      </c>
      <c r="F515" s="5" t="s">
        <v>1139</v>
      </c>
      <c r="G515" s="37" t="s">
        <v>956</v>
      </c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  <c r="FL515" s="12"/>
      <c r="FM515" s="12"/>
      <c r="FN515" s="12"/>
      <c r="FO515" s="12"/>
      <c r="FP515" s="12"/>
      <c r="FQ515" s="12"/>
      <c r="FR515" s="12"/>
      <c r="FS515" s="12"/>
      <c r="FT515" s="12"/>
      <c r="FU515" s="12"/>
      <c r="FV515" s="12"/>
      <c r="FW515" s="12"/>
      <c r="FX515" s="12"/>
      <c r="FY515" s="12"/>
      <c r="FZ515" s="12"/>
      <c r="GA515" s="12"/>
      <c r="GB515" s="12"/>
      <c r="GC515" s="12"/>
      <c r="GD515" s="12"/>
      <c r="GE515" s="12"/>
      <c r="GF515" s="12"/>
      <c r="GG515" s="12"/>
      <c r="GH515" s="12"/>
      <c r="GI515" s="12"/>
      <c r="GJ515" s="12"/>
      <c r="GK515" s="12"/>
      <c r="GL515" s="12"/>
      <c r="GM515" s="12"/>
      <c r="GN515" s="12"/>
      <c r="GO515" s="12"/>
      <c r="GP515" s="12"/>
      <c r="GQ515" s="12"/>
      <c r="GR515" s="12"/>
      <c r="GS515" s="12"/>
      <c r="GT515" s="12"/>
      <c r="GU515" s="12"/>
      <c r="GV515" s="12"/>
      <c r="GW515" s="12"/>
      <c r="GX515" s="12"/>
      <c r="GY515" s="12"/>
      <c r="GZ515" s="12"/>
      <c r="HA515" s="12"/>
      <c r="HB515" s="12"/>
      <c r="HC515" s="12"/>
      <c r="HD515" s="12"/>
      <c r="HE515" s="12"/>
      <c r="HF515" s="12"/>
      <c r="HG515" s="12"/>
      <c r="HH515" s="12"/>
      <c r="HI515" s="12"/>
      <c r="HJ515" s="12"/>
      <c r="HK515" s="12"/>
      <c r="HL515" s="12"/>
      <c r="HM515" s="12"/>
      <c r="HN515" s="12"/>
      <c r="HO515" s="12"/>
      <c r="HP515" s="12"/>
      <c r="HQ515" s="12"/>
      <c r="HR515" s="12"/>
      <c r="HS515" s="12"/>
      <c r="HT515" s="12"/>
      <c r="HU515" s="12"/>
      <c r="HV515" s="12"/>
      <c r="HW515" s="12"/>
      <c r="HX515" s="12"/>
      <c r="HY515" s="12"/>
      <c r="HZ515" s="12"/>
      <c r="IA515" s="12"/>
      <c r="IB515" s="12"/>
      <c r="IC515" s="12"/>
      <c r="ID515" s="12"/>
      <c r="IE515" s="12"/>
    </row>
    <row r="516" spans="1:7" ht="14.25" customHeight="1">
      <c r="A516" s="112" t="s">
        <v>1056</v>
      </c>
      <c r="B516" s="109">
        <v>6172</v>
      </c>
      <c r="C516" s="100" t="s">
        <v>703</v>
      </c>
      <c r="D516" s="133">
        <v>1000</v>
      </c>
      <c r="E516" s="133">
        <v>1519</v>
      </c>
      <c r="F516" s="133">
        <v>444</v>
      </c>
      <c r="G516" s="134">
        <f>F516/E516*100</f>
        <v>29.22975641869651</v>
      </c>
    </row>
    <row r="517" spans="1:7" ht="12.75">
      <c r="A517" s="151"/>
      <c r="B517" s="167"/>
      <c r="C517" s="166" t="s">
        <v>779</v>
      </c>
      <c r="D517" s="152">
        <f>SUM(D516:D516)</f>
        <v>1000</v>
      </c>
      <c r="E517" s="153">
        <f>SUM(E516:E516)</f>
        <v>1519</v>
      </c>
      <c r="F517" s="181">
        <f>SUM(F516:F516)</f>
        <v>444</v>
      </c>
      <c r="G517" s="88">
        <f>F517/E517*100</f>
        <v>29.22975641869651</v>
      </c>
    </row>
    <row r="518" spans="1:7" ht="14.25" customHeight="1">
      <c r="A518" s="43"/>
      <c r="B518" s="46"/>
      <c r="C518" s="29"/>
      <c r="D518" s="30"/>
      <c r="E518" s="43"/>
      <c r="F518" s="46"/>
      <c r="G518" s="29"/>
    </row>
    <row r="519" spans="1:239" s="24" customFormat="1" ht="12" customHeight="1">
      <c r="A519" s="160"/>
      <c r="B519" s="169"/>
      <c r="C519" s="168" t="s">
        <v>822</v>
      </c>
      <c r="D519" s="161">
        <f>D511+D517</f>
        <v>265386</v>
      </c>
      <c r="E519" s="161">
        <f>E511+E517</f>
        <v>267038</v>
      </c>
      <c r="F519" s="161">
        <f>F511+F517</f>
        <v>255349</v>
      </c>
      <c r="G519" s="172">
        <f>F519/E519*100</f>
        <v>95.62272036189606</v>
      </c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  <c r="BH519" s="61"/>
      <c r="BI519" s="61"/>
      <c r="BJ519" s="61"/>
      <c r="BK519" s="61"/>
      <c r="BL519" s="61"/>
      <c r="BM519" s="61"/>
      <c r="BN519" s="61"/>
      <c r="BO519" s="61"/>
      <c r="BP519" s="61"/>
      <c r="BQ519" s="61"/>
      <c r="BR519" s="61"/>
      <c r="BS519" s="61"/>
      <c r="BT519" s="61"/>
      <c r="BU519" s="61"/>
      <c r="BV519" s="61"/>
      <c r="BW519" s="61"/>
      <c r="BX519" s="61"/>
      <c r="BY519" s="61"/>
      <c r="BZ519" s="61"/>
      <c r="CA519" s="61"/>
      <c r="CB519" s="61"/>
      <c r="CC519" s="61"/>
      <c r="CD519" s="61"/>
      <c r="CE519" s="61"/>
      <c r="CF519" s="61"/>
      <c r="CG519" s="61"/>
      <c r="CH519" s="61"/>
      <c r="CI519" s="61"/>
      <c r="CJ519" s="61"/>
      <c r="CK519" s="61"/>
      <c r="CL519" s="61"/>
      <c r="CM519" s="61"/>
      <c r="CN519" s="61"/>
      <c r="CO519" s="61"/>
      <c r="CP519" s="61"/>
      <c r="CQ519" s="61"/>
      <c r="CR519" s="61"/>
      <c r="CS519" s="61"/>
      <c r="CT519" s="61"/>
      <c r="CU519" s="61"/>
      <c r="CV519" s="61"/>
      <c r="CW519" s="61"/>
      <c r="CX519" s="61"/>
      <c r="CY519" s="61"/>
      <c r="CZ519" s="61"/>
      <c r="DA519" s="61"/>
      <c r="DB519" s="61"/>
      <c r="DC519" s="61"/>
      <c r="DD519" s="61"/>
      <c r="DE519" s="61"/>
      <c r="DF519" s="61"/>
      <c r="DG519" s="61"/>
      <c r="DH519" s="61"/>
      <c r="DI519" s="61"/>
      <c r="DJ519" s="61"/>
      <c r="DK519" s="61"/>
      <c r="DL519" s="61"/>
      <c r="DM519" s="61"/>
      <c r="DN519" s="61"/>
      <c r="DO519" s="61"/>
      <c r="DP519" s="61"/>
      <c r="DQ519" s="61"/>
      <c r="DR519" s="61"/>
      <c r="DS519" s="61"/>
      <c r="DT519" s="61"/>
      <c r="DU519" s="61"/>
      <c r="DV519" s="61"/>
      <c r="DW519" s="61"/>
      <c r="DX519" s="61"/>
      <c r="DY519" s="61"/>
      <c r="DZ519" s="61"/>
      <c r="EA519" s="61"/>
      <c r="EB519" s="61"/>
      <c r="EC519" s="61"/>
      <c r="ED519" s="61"/>
      <c r="EE519" s="61"/>
      <c r="EF519" s="61"/>
      <c r="EG519" s="61"/>
      <c r="EH519" s="61"/>
      <c r="EI519" s="61"/>
      <c r="EJ519" s="61"/>
      <c r="EK519" s="61"/>
      <c r="EL519" s="61"/>
      <c r="EM519" s="61"/>
      <c r="EN519" s="61"/>
      <c r="EO519" s="61"/>
      <c r="EP519" s="61"/>
      <c r="EQ519" s="61"/>
      <c r="ER519" s="61"/>
      <c r="ES519" s="61"/>
      <c r="ET519" s="61"/>
      <c r="EU519" s="61"/>
      <c r="EV519" s="61"/>
      <c r="EW519" s="61"/>
      <c r="EX519" s="61"/>
      <c r="EY519" s="61"/>
      <c r="EZ519" s="61"/>
      <c r="FA519" s="61"/>
      <c r="FB519" s="61"/>
      <c r="FC519" s="61"/>
      <c r="FD519" s="61"/>
      <c r="FE519" s="61"/>
      <c r="FF519" s="61"/>
      <c r="FG519" s="61"/>
      <c r="FH519" s="61"/>
      <c r="FI519" s="61"/>
      <c r="FJ519" s="61"/>
      <c r="FK519" s="61"/>
      <c r="FL519" s="61"/>
      <c r="FM519" s="61"/>
      <c r="FN519" s="61"/>
      <c r="FO519" s="61"/>
      <c r="FP519" s="61"/>
      <c r="FQ519" s="61"/>
      <c r="FR519" s="61"/>
      <c r="FS519" s="61"/>
      <c r="FT519" s="61"/>
      <c r="FU519" s="61"/>
      <c r="FV519" s="61"/>
      <c r="FW519" s="61"/>
      <c r="FX519" s="61"/>
      <c r="FY519" s="61"/>
      <c r="FZ519" s="61"/>
      <c r="GA519" s="61"/>
      <c r="GB519" s="61"/>
      <c r="GC519" s="61"/>
      <c r="GD519" s="61"/>
      <c r="GE519" s="61"/>
      <c r="GF519" s="61"/>
      <c r="GG519" s="61"/>
      <c r="GH519" s="61"/>
      <c r="GI519" s="61"/>
      <c r="GJ519" s="61"/>
      <c r="GK519" s="61"/>
      <c r="GL519" s="61"/>
      <c r="GM519" s="61"/>
      <c r="GN519" s="61"/>
      <c r="GO519" s="61"/>
      <c r="GP519" s="61"/>
      <c r="GQ519" s="61"/>
      <c r="GR519" s="61"/>
      <c r="GS519" s="61"/>
      <c r="GT519" s="61"/>
      <c r="GU519" s="61"/>
      <c r="GV519" s="61"/>
      <c r="GW519" s="61"/>
      <c r="GX519" s="61"/>
      <c r="GY519" s="61"/>
      <c r="GZ519" s="61"/>
      <c r="HA519" s="61"/>
      <c r="HB519" s="61"/>
      <c r="HC519" s="61"/>
      <c r="HD519" s="61"/>
      <c r="HE519" s="61"/>
      <c r="HF519" s="61"/>
      <c r="HG519" s="61"/>
      <c r="HH519" s="61"/>
      <c r="HI519" s="61"/>
      <c r="HJ519" s="61"/>
      <c r="HK519" s="61"/>
      <c r="HL519" s="61"/>
      <c r="HM519" s="61"/>
      <c r="HN519" s="61"/>
      <c r="HO519" s="61"/>
      <c r="HP519" s="61"/>
      <c r="HQ519" s="61"/>
      <c r="HR519" s="61"/>
      <c r="HS519" s="61"/>
      <c r="HT519" s="61"/>
      <c r="HU519" s="61"/>
      <c r="HV519" s="61"/>
      <c r="HW519" s="61"/>
      <c r="HX519" s="61"/>
      <c r="HY519" s="61"/>
      <c r="HZ519" s="61"/>
      <c r="IA519" s="61"/>
      <c r="IB519" s="61"/>
      <c r="IC519" s="61"/>
      <c r="ID519" s="61"/>
      <c r="IE519" s="61"/>
    </row>
    <row r="520" spans="1:239" s="90" customFormat="1" ht="11.25" customHeight="1">
      <c r="A520" s="13"/>
      <c r="B520" s="53"/>
      <c r="C520" s="155"/>
      <c r="D520" s="156"/>
      <c r="E520" s="156"/>
      <c r="F520" s="156"/>
      <c r="G520" s="175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116"/>
      <c r="Z520" s="116"/>
      <c r="AA520" s="116"/>
      <c r="AB520" s="116"/>
      <c r="AC520" s="116"/>
      <c r="AD520" s="116"/>
      <c r="AE520" s="116"/>
      <c r="AF520" s="116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116"/>
      <c r="AQ520" s="116"/>
      <c r="AR520" s="116"/>
      <c r="AS520" s="116"/>
      <c r="AT520" s="116"/>
      <c r="AU520" s="116"/>
      <c r="AV520" s="116"/>
      <c r="AW520" s="116"/>
      <c r="AX520" s="116"/>
      <c r="AY520" s="116"/>
      <c r="AZ520" s="116"/>
      <c r="BA520" s="116"/>
      <c r="BB520" s="116"/>
      <c r="BC520" s="116"/>
      <c r="BD520" s="116"/>
      <c r="BE520" s="116"/>
      <c r="BF520" s="116"/>
      <c r="BG520" s="116"/>
      <c r="BH520" s="116"/>
      <c r="BI520" s="116"/>
      <c r="BJ520" s="116"/>
      <c r="BK520" s="116"/>
      <c r="BL520" s="116"/>
      <c r="BM520" s="116"/>
      <c r="BN520" s="116"/>
      <c r="BO520" s="116"/>
      <c r="BP520" s="116"/>
      <c r="BQ520" s="116"/>
      <c r="BR520" s="116"/>
      <c r="BS520" s="116"/>
      <c r="BT520" s="116"/>
      <c r="BU520" s="116"/>
      <c r="BV520" s="116"/>
      <c r="BW520" s="116"/>
      <c r="BX520" s="116"/>
      <c r="BY520" s="116"/>
      <c r="BZ520" s="116"/>
      <c r="CA520" s="116"/>
      <c r="CB520" s="116"/>
      <c r="CC520" s="116"/>
      <c r="CD520" s="116"/>
      <c r="CE520" s="116"/>
      <c r="CF520" s="116"/>
      <c r="CG520" s="116"/>
      <c r="CH520" s="116"/>
      <c r="CI520" s="116"/>
      <c r="CJ520" s="116"/>
      <c r="CK520" s="116"/>
      <c r="CL520" s="116"/>
      <c r="CM520" s="116"/>
      <c r="CN520" s="116"/>
      <c r="CO520" s="116"/>
      <c r="CP520" s="116"/>
      <c r="CQ520" s="116"/>
      <c r="CR520" s="116"/>
      <c r="CS520" s="116"/>
      <c r="CT520" s="116"/>
      <c r="CU520" s="116"/>
      <c r="CV520" s="116"/>
      <c r="CW520" s="116"/>
      <c r="CX520" s="116"/>
      <c r="CY520" s="116"/>
      <c r="CZ520" s="116"/>
      <c r="DA520" s="116"/>
      <c r="DB520" s="116"/>
      <c r="DC520" s="116"/>
      <c r="DD520" s="116"/>
      <c r="DE520" s="116"/>
      <c r="DF520" s="116"/>
      <c r="DG520" s="116"/>
      <c r="DH520" s="116"/>
      <c r="DI520" s="116"/>
      <c r="DJ520" s="116"/>
      <c r="DK520" s="116"/>
      <c r="DL520" s="116"/>
      <c r="DM520" s="116"/>
      <c r="DN520" s="116"/>
      <c r="DO520" s="116"/>
      <c r="DP520" s="116"/>
      <c r="DQ520" s="116"/>
      <c r="DR520" s="116"/>
      <c r="DS520" s="116"/>
      <c r="DT520" s="116"/>
      <c r="DU520" s="116"/>
      <c r="DV520" s="116"/>
      <c r="DW520" s="116"/>
      <c r="DX520" s="116"/>
      <c r="DY520" s="116"/>
      <c r="DZ520" s="116"/>
      <c r="EA520" s="116"/>
      <c r="EB520" s="116"/>
      <c r="EC520" s="116"/>
      <c r="ED520" s="116"/>
      <c r="EE520" s="116"/>
      <c r="EF520" s="116"/>
      <c r="EG520" s="116"/>
      <c r="EH520" s="116"/>
      <c r="EI520" s="116"/>
      <c r="EJ520" s="116"/>
      <c r="EK520" s="116"/>
      <c r="EL520" s="116"/>
      <c r="EM520" s="116"/>
      <c r="EN520" s="116"/>
      <c r="EO520" s="116"/>
      <c r="EP520" s="116"/>
      <c r="EQ520" s="116"/>
      <c r="ER520" s="116"/>
      <c r="ES520" s="116"/>
      <c r="ET520" s="116"/>
      <c r="EU520" s="116"/>
      <c r="EV520" s="116"/>
      <c r="EW520" s="116"/>
      <c r="EX520" s="116"/>
      <c r="EY520" s="116"/>
      <c r="EZ520" s="116"/>
      <c r="FA520" s="116"/>
      <c r="FB520" s="116"/>
      <c r="FC520" s="116"/>
      <c r="FD520" s="116"/>
      <c r="FE520" s="116"/>
      <c r="FF520" s="116"/>
      <c r="FG520" s="116"/>
      <c r="FH520" s="116"/>
      <c r="FI520" s="116"/>
      <c r="FJ520" s="116"/>
      <c r="FK520" s="116"/>
      <c r="FL520" s="116"/>
      <c r="FM520" s="116"/>
      <c r="FN520" s="116"/>
      <c r="FO520" s="116"/>
      <c r="FP520" s="116"/>
      <c r="FQ520" s="116"/>
      <c r="FR520" s="116"/>
      <c r="FS520" s="116"/>
      <c r="FT520" s="116"/>
      <c r="FU520" s="116"/>
      <c r="FV520" s="116"/>
      <c r="FW520" s="116"/>
      <c r="FX520" s="116"/>
      <c r="FY520" s="116"/>
      <c r="FZ520" s="116"/>
      <c r="GA520" s="116"/>
      <c r="GB520" s="116"/>
      <c r="GC520" s="116"/>
      <c r="GD520" s="116"/>
      <c r="GE520" s="116"/>
      <c r="GF520" s="116"/>
      <c r="GG520" s="116"/>
      <c r="GH520" s="116"/>
      <c r="GI520" s="116"/>
      <c r="GJ520" s="116"/>
      <c r="GK520" s="116"/>
      <c r="GL520" s="116"/>
      <c r="GM520" s="116"/>
      <c r="GN520" s="116"/>
      <c r="GO520" s="116"/>
      <c r="GP520" s="116"/>
      <c r="GQ520" s="116"/>
      <c r="GR520" s="116"/>
      <c r="GS520" s="116"/>
      <c r="GT520" s="116"/>
      <c r="GU520" s="116"/>
      <c r="GV520" s="116"/>
      <c r="GW520" s="116"/>
      <c r="GX520" s="116"/>
      <c r="GY520" s="116"/>
      <c r="GZ520" s="116"/>
      <c r="HA520" s="116"/>
      <c r="HB520" s="116"/>
      <c r="HC520" s="116"/>
      <c r="HD520" s="116"/>
      <c r="HE520" s="116"/>
      <c r="HF520" s="116"/>
      <c r="HG520" s="116"/>
      <c r="HH520" s="116"/>
      <c r="HI520" s="116"/>
      <c r="HJ520" s="116"/>
      <c r="HK520" s="116"/>
      <c r="HL520" s="116"/>
      <c r="HM520" s="116"/>
      <c r="HN520" s="116"/>
      <c r="HO520" s="116"/>
      <c r="HP520" s="116"/>
      <c r="HQ520" s="116"/>
      <c r="HR520" s="116"/>
      <c r="HS520" s="116"/>
      <c r="HT520" s="116"/>
      <c r="HU520" s="116"/>
      <c r="HV520" s="116"/>
      <c r="HW520" s="116"/>
      <c r="HX520" s="116"/>
      <c r="HY520" s="116"/>
      <c r="HZ520" s="116"/>
      <c r="IA520" s="116"/>
      <c r="IB520" s="116"/>
      <c r="IC520" s="116"/>
      <c r="ID520" s="116"/>
      <c r="IE520" s="116"/>
    </row>
    <row r="521" spans="1:239" s="24" customFormat="1" ht="15.75">
      <c r="A521" s="58" t="s">
        <v>1216</v>
      </c>
      <c r="D521" s="61"/>
      <c r="E521" s="61"/>
      <c r="F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2"/>
      <c r="GO521" s="12"/>
      <c r="GP521" s="12"/>
      <c r="GQ521" s="12"/>
      <c r="GR521" s="12"/>
      <c r="GS521" s="12"/>
      <c r="GT521" s="12"/>
      <c r="GU521" s="12"/>
      <c r="GV521" s="12"/>
      <c r="GW521" s="12"/>
      <c r="GX521" s="12"/>
      <c r="GY521" s="12"/>
      <c r="GZ521" s="12"/>
      <c r="HA521" s="12"/>
      <c r="HB521" s="12"/>
      <c r="HC521" s="12"/>
      <c r="HD521" s="12"/>
      <c r="HE521" s="12"/>
      <c r="HF521" s="12"/>
      <c r="HG521" s="12"/>
      <c r="HH521" s="12"/>
      <c r="HI521" s="12"/>
      <c r="HJ521" s="12"/>
      <c r="HK521" s="12"/>
      <c r="HL521" s="12"/>
      <c r="HM521" s="12"/>
      <c r="HN521" s="12"/>
      <c r="HO521" s="12"/>
      <c r="HP521" s="12"/>
      <c r="HQ521" s="12"/>
      <c r="HR521" s="12"/>
      <c r="HS521" s="12"/>
      <c r="HT521" s="12"/>
      <c r="HU521" s="12"/>
      <c r="HV521" s="12"/>
      <c r="HW521" s="12"/>
      <c r="HX521" s="12"/>
      <c r="HY521" s="12"/>
      <c r="HZ521" s="12"/>
      <c r="IA521" s="12"/>
      <c r="IB521" s="12"/>
      <c r="IC521" s="12"/>
      <c r="ID521" s="12"/>
      <c r="IE521" s="12"/>
    </row>
    <row r="522" spans="2:239" s="24" customFormat="1" ht="12" customHeight="1">
      <c r="B522"/>
      <c r="C522"/>
      <c r="D522" s="12"/>
      <c r="E522" s="12"/>
      <c r="F522" s="12"/>
      <c r="G52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  <c r="GE522" s="12"/>
      <c r="GF522" s="12"/>
      <c r="GG522" s="12"/>
      <c r="GH522" s="12"/>
      <c r="GI522" s="12"/>
      <c r="GJ522" s="12"/>
      <c r="GK522" s="12"/>
      <c r="GL522" s="12"/>
      <c r="GM522" s="12"/>
      <c r="GN522" s="12"/>
      <c r="GO522" s="12"/>
      <c r="GP522" s="12"/>
      <c r="GQ522" s="12"/>
      <c r="GR522" s="12"/>
      <c r="GS522" s="12"/>
      <c r="GT522" s="12"/>
      <c r="GU522" s="12"/>
      <c r="GV522" s="12"/>
      <c r="GW522" s="12"/>
      <c r="GX522" s="12"/>
      <c r="GY522" s="12"/>
      <c r="GZ522" s="12"/>
      <c r="HA522" s="12"/>
      <c r="HB522" s="12"/>
      <c r="HC522" s="12"/>
      <c r="HD522" s="12"/>
      <c r="HE522" s="12"/>
      <c r="HF522" s="12"/>
      <c r="HG522" s="12"/>
      <c r="HH522" s="12"/>
      <c r="HI522" s="12"/>
      <c r="HJ522" s="12"/>
      <c r="HK522" s="12"/>
      <c r="HL522" s="12"/>
      <c r="HM522" s="12"/>
      <c r="HN522" s="12"/>
      <c r="HO522" s="12"/>
      <c r="HP522" s="12"/>
      <c r="HQ522" s="12"/>
      <c r="HR522" s="12"/>
      <c r="HS522" s="12"/>
      <c r="HT522" s="12"/>
      <c r="HU522" s="12"/>
      <c r="HV522" s="12"/>
      <c r="HW522" s="12"/>
      <c r="HX522" s="12"/>
      <c r="HY522" s="12"/>
      <c r="HZ522" s="12"/>
      <c r="IA522" s="12"/>
      <c r="IB522" s="12"/>
      <c r="IC522" s="12"/>
      <c r="ID522" s="12"/>
      <c r="IE522" s="12"/>
    </row>
    <row r="523" spans="1:239" s="24" customFormat="1" ht="14.25" customHeight="1">
      <c r="A523" s="49" t="s">
        <v>909</v>
      </c>
      <c r="B523"/>
      <c r="C523"/>
      <c r="D523" s="12"/>
      <c r="E523" s="12"/>
      <c r="F523" s="12"/>
      <c r="G523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  <c r="GE523" s="12"/>
      <c r="GF523" s="12"/>
      <c r="GG523" s="12"/>
      <c r="GH523" s="12"/>
      <c r="GI523" s="12"/>
      <c r="GJ523" s="12"/>
      <c r="GK523" s="12"/>
      <c r="GL523" s="12"/>
      <c r="GM523" s="12"/>
      <c r="GN523" s="12"/>
      <c r="GO523" s="12"/>
      <c r="GP523" s="12"/>
      <c r="GQ523" s="12"/>
      <c r="GR523" s="12"/>
      <c r="GS523" s="12"/>
      <c r="GT523" s="12"/>
      <c r="GU523" s="12"/>
      <c r="GV523" s="12"/>
      <c r="GW523" s="12"/>
      <c r="GX523" s="12"/>
      <c r="GY523" s="12"/>
      <c r="GZ523" s="12"/>
      <c r="HA523" s="12"/>
      <c r="HB523" s="12"/>
      <c r="HC523" s="12"/>
      <c r="HD523" s="12"/>
      <c r="HE523" s="12"/>
      <c r="HF523" s="12"/>
      <c r="HG523" s="12"/>
      <c r="HH523" s="12"/>
      <c r="HI523" s="12"/>
      <c r="HJ523" s="12"/>
      <c r="HK523" s="12"/>
      <c r="HL523" s="12"/>
      <c r="HM523" s="12"/>
      <c r="HN523" s="12"/>
      <c r="HO523" s="12"/>
      <c r="HP523" s="12"/>
      <c r="HQ523" s="12"/>
      <c r="HR523" s="12"/>
      <c r="HS523" s="12"/>
      <c r="HT523" s="12"/>
      <c r="HU523" s="12"/>
      <c r="HV523" s="12"/>
      <c r="HW523" s="12"/>
      <c r="HX523" s="12"/>
      <c r="HY523" s="12"/>
      <c r="HZ523" s="12"/>
      <c r="IA523" s="12"/>
      <c r="IB523" s="12"/>
      <c r="IC523" s="12"/>
      <c r="ID523" s="12"/>
      <c r="IE523" s="12"/>
    </row>
    <row r="524" spans="1:239" s="24" customFormat="1" ht="9" customHeight="1">
      <c r="A524" s="49"/>
      <c r="B524"/>
      <c r="C524"/>
      <c r="D524" s="12"/>
      <c r="E524" s="12"/>
      <c r="F524" s="12"/>
      <c r="G524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  <c r="GE524" s="12"/>
      <c r="GF524" s="12"/>
      <c r="GG524" s="12"/>
      <c r="GH524" s="12"/>
      <c r="GI524" s="12"/>
      <c r="GJ524" s="12"/>
      <c r="GK524" s="12"/>
      <c r="GL524" s="12"/>
      <c r="GM524" s="12"/>
      <c r="GN524" s="12"/>
      <c r="GO524" s="12"/>
      <c r="GP524" s="12"/>
      <c r="GQ524" s="12"/>
      <c r="GR524" s="12"/>
      <c r="GS524" s="12"/>
      <c r="GT524" s="12"/>
      <c r="GU524" s="12"/>
      <c r="GV524" s="12"/>
      <c r="GW524" s="12"/>
      <c r="GX524" s="12"/>
      <c r="GY524" s="12"/>
      <c r="GZ524" s="12"/>
      <c r="HA524" s="12"/>
      <c r="HB524" s="12"/>
      <c r="HC524" s="12"/>
      <c r="HD524" s="12"/>
      <c r="HE524" s="12"/>
      <c r="HF524" s="12"/>
      <c r="HG524" s="12"/>
      <c r="HH524" s="12"/>
      <c r="HI524" s="12"/>
      <c r="HJ524" s="12"/>
      <c r="HK524" s="12"/>
      <c r="HL524" s="12"/>
      <c r="HM524" s="12"/>
      <c r="HN524" s="12"/>
      <c r="HO524" s="12"/>
      <c r="HP524" s="12"/>
      <c r="HQ524" s="12"/>
      <c r="HR524" s="12"/>
      <c r="HS524" s="12"/>
      <c r="HT524" s="12"/>
      <c r="HU524" s="12"/>
      <c r="HV524" s="12"/>
      <c r="HW524" s="12"/>
      <c r="HX524" s="12"/>
      <c r="HY524" s="12"/>
      <c r="HZ524" s="12"/>
      <c r="IA524" s="12"/>
      <c r="IB524" s="12"/>
      <c r="IC524" s="12"/>
      <c r="ID524" s="12"/>
      <c r="IE524" s="12"/>
    </row>
    <row r="525" spans="1:239" s="24" customFormat="1" ht="25.5" customHeight="1">
      <c r="A525" s="5" t="s">
        <v>1144</v>
      </c>
      <c r="B525" s="5" t="s">
        <v>1145</v>
      </c>
      <c r="C525" s="4" t="s">
        <v>1148</v>
      </c>
      <c r="D525" s="773" t="s">
        <v>1242</v>
      </c>
      <c r="E525" s="774" t="s">
        <v>1243</v>
      </c>
      <c r="F525" s="5" t="s">
        <v>1139</v>
      </c>
      <c r="G525" s="37" t="s">
        <v>956</v>
      </c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/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  <c r="HK525" s="12"/>
      <c r="HL525" s="12"/>
      <c r="HM525" s="12"/>
      <c r="HN525" s="12"/>
      <c r="HO525" s="12"/>
      <c r="HP525" s="12"/>
      <c r="HQ525" s="12"/>
      <c r="HR525" s="12"/>
      <c r="HS525" s="12"/>
      <c r="HT525" s="12"/>
      <c r="HU525" s="12"/>
      <c r="HV525" s="12"/>
      <c r="HW525" s="12"/>
      <c r="HX525" s="12"/>
      <c r="HY525" s="12"/>
      <c r="HZ525" s="12"/>
      <c r="IA525" s="12"/>
      <c r="IB525" s="12"/>
      <c r="IC525" s="12"/>
      <c r="ID525" s="12"/>
      <c r="IE525" s="12"/>
    </row>
    <row r="526" spans="1:239" s="24" customFormat="1" ht="25.5" customHeight="1">
      <c r="A526" s="112" t="s">
        <v>1065</v>
      </c>
      <c r="B526" s="109">
        <v>2115</v>
      </c>
      <c r="C526" s="296" t="s">
        <v>1097</v>
      </c>
      <c r="D526" s="133">
        <v>1000</v>
      </c>
      <c r="E526" s="219">
        <v>1000</v>
      </c>
      <c r="F526" s="627">
        <v>1000</v>
      </c>
      <c r="G526" s="221">
        <f>F526/E526*100</f>
        <v>100</v>
      </c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  <c r="FL526" s="12"/>
      <c r="FM526" s="12"/>
      <c r="FN526" s="12"/>
      <c r="FO526" s="12"/>
      <c r="FP526" s="12"/>
      <c r="FQ526" s="12"/>
      <c r="FR526" s="12"/>
      <c r="FS526" s="12"/>
      <c r="FT526" s="12"/>
      <c r="FU526" s="12"/>
      <c r="FV526" s="12"/>
      <c r="FW526" s="12"/>
      <c r="FX526" s="12"/>
      <c r="FY526" s="12"/>
      <c r="FZ526" s="12"/>
      <c r="GA526" s="12"/>
      <c r="GB526" s="12"/>
      <c r="GC526" s="12"/>
      <c r="GD526" s="12"/>
      <c r="GE526" s="12"/>
      <c r="GF526" s="12"/>
      <c r="GG526" s="12"/>
      <c r="GH526" s="12"/>
      <c r="GI526" s="12"/>
      <c r="GJ526" s="12"/>
      <c r="GK526" s="12"/>
      <c r="GL526" s="12"/>
      <c r="GM526" s="12"/>
      <c r="GN526" s="12"/>
      <c r="GO526" s="12"/>
      <c r="GP526" s="12"/>
      <c r="GQ526" s="12"/>
      <c r="GR526" s="12"/>
      <c r="GS526" s="12"/>
      <c r="GT526" s="12"/>
      <c r="GU526" s="12"/>
      <c r="GV526" s="12"/>
      <c r="GW526" s="12"/>
      <c r="GX526" s="12"/>
      <c r="GY526" s="12"/>
      <c r="GZ526" s="12"/>
      <c r="HA526" s="12"/>
      <c r="HB526" s="12"/>
      <c r="HC526" s="12"/>
      <c r="HD526" s="12"/>
      <c r="HE526" s="12"/>
      <c r="HF526" s="12"/>
      <c r="HG526" s="12"/>
      <c r="HH526" s="12"/>
      <c r="HI526" s="12"/>
      <c r="HJ526" s="12"/>
      <c r="HK526" s="12"/>
      <c r="HL526" s="12"/>
      <c r="HM526" s="12"/>
      <c r="HN526" s="12"/>
      <c r="HO526" s="12"/>
      <c r="HP526" s="12"/>
      <c r="HQ526" s="12"/>
      <c r="HR526" s="12"/>
      <c r="HS526" s="12"/>
      <c r="HT526" s="12"/>
      <c r="HU526" s="12"/>
      <c r="HV526" s="12"/>
      <c r="HW526" s="12"/>
      <c r="HX526" s="12"/>
      <c r="HY526" s="12"/>
      <c r="HZ526" s="12"/>
      <c r="IA526" s="12"/>
      <c r="IB526" s="12"/>
      <c r="IC526" s="12"/>
      <c r="ID526" s="12"/>
      <c r="IE526" s="12"/>
    </row>
    <row r="527" spans="1:7" ht="38.25" customHeight="1">
      <c r="A527" s="112" t="s">
        <v>1065</v>
      </c>
      <c r="B527" s="109">
        <v>2139</v>
      </c>
      <c r="C527" s="296" t="s">
        <v>1098</v>
      </c>
      <c r="D527" s="133">
        <v>800</v>
      </c>
      <c r="E527" s="219">
        <v>800</v>
      </c>
      <c r="F527" s="627">
        <v>512</v>
      </c>
      <c r="G527" s="221">
        <f aca="true" t="shared" si="16" ref="G527:G537">F527/E527*100</f>
        <v>64</v>
      </c>
    </row>
    <row r="528" spans="1:7" ht="25.5" customHeight="1">
      <c r="A528" s="112" t="s">
        <v>1065</v>
      </c>
      <c r="B528" s="109">
        <v>2141</v>
      </c>
      <c r="C528" s="296" t="s">
        <v>915</v>
      </c>
      <c r="D528" s="133">
        <v>600</v>
      </c>
      <c r="E528" s="219">
        <v>600</v>
      </c>
      <c r="F528" s="627">
        <v>305</v>
      </c>
      <c r="G528" s="221">
        <f>F528/E528*100</f>
        <v>50.83333333333333</v>
      </c>
    </row>
    <row r="529" spans="1:7" ht="25.5">
      <c r="A529" s="112" t="s">
        <v>1065</v>
      </c>
      <c r="B529" s="109">
        <v>2143</v>
      </c>
      <c r="C529" s="237" t="s">
        <v>999</v>
      </c>
      <c r="D529" s="133">
        <v>335</v>
      </c>
      <c r="E529" s="219">
        <v>285</v>
      </c>
      <c r="F529" s="627">
        <v>267</v>
      </c>
      <c r="G529" s="221">
        <f t="shared" si="16"/>
        <v>93.6842105263158</v>
      </c>
    </row>
    <row r="530" spans="1:239" s="10" customFormat="1" ht="25.5">
      <c r="A530" s="112" t="s">
        <v>1065</v>
      </c>
      <c r="B530" s="109">
        <v>2199</v>
      </c>
      <c r="C530" s="100" t="s">
        <v>704</v>
      </c>
      <c r="D530" s="133">
        <v>220</v>
      </c>
      <c r="E530" s="132">
        <v>220</v>
      </c>
      <c r="F530" s="132">
        <v>201</v>
      </c>
      <c r="G530" s="221">
        <f t="shared" si="16"/>
        <v>91.36363636363637</v>
      </c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</row>
    <row r="531" spans="1:239" s="10" customFormat="1" ht="38.25">
      <c r="A531" s="112" t="s">
        <v>1065</v>
      </c>
      <c r="B531" s="109">
        <v>3299</v>
      </c>
      <c r="C531" s="218" t="s">
        <v>1099</v>
      </c>
      <c r="D531" s="133">
        <v>100</v>
      </c>
      <c r="E531" s="219">
        <v>156</v>
      </c>
      <c r="F531" s="627">
        <v>123</v>
      </c>
      <c r="G531" s="221">
        <f t="shared" si="16"/>
        <v>78.84615384615384</v>
      </c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  <c r="GE531" s="12"/>
      <c r="GF531" s="12"/>
      <c r="GG531" s="12"/>
      <c r="GH531" s="12"/>
      <c r="GI531" s="12"/>
      <c r="GJ531" s="12"/>
      <c r="GK531" s="12"/>
      <c r="GL531" s="12"/>
      <c r="GM531" s="12"/>
      <c r="GN531" s="12"/>
      <c r="GO531" s="12"/>
      <c r="GP531" s="12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</row>
    <row r="532" spans="1:239" s="10" customFormat="1" ht="25.5">
      <c r="A532" s="112" t="s">
        <v>1065</v>
      </c>
      <c r="B532" s="109">
        <v>3699</v>
      </c>
      <c r="C532" s="100" t="s">
        <v>1101</v>
      </c>
      <c r="D532" s="207">
        <v>69000</v>
      </c>
      <c r="E532" s="224">
        <v>69000</v>
      </c>
      <c r="F532" s="208">
        <v>66831</v>
      </c>
      <c r="G532" s="221">
        <f>F532/E532*100</f>
        <v>96.85652173913043</v>
      </c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  <c r="GE532" s="12"/>
      <c r="GF532" s="12"/>
      <c r="GG532" s="12"/>
      <c r="GH532" s="12"/>
      <c r="GI532" s="12"/>
      <c r="GJ532" s="12"/>
      <c r="GK532" s="12"/>
      <c r="GL532" s="12"/>
      <c r="GM532" s="12"/>
      <c r="GN532" s="12"/>
      <c r="GO532" s="12"/>
      <c r="GP532" s="12"/>
      <c r="GQ532" s="12"/>
      <c r="GR532" s="12"/>
      <c r="GS532" s="12"/>
      <c r="GT532" s="12"/>
      <c r="GU532" s="12"/>
      <c r="GV532" s="12"/>
      <c r="GW532" s="12"/>
      <c r="GX532" s="12"/>
      <c r="GY532" s="12"/>
      <c r="GZ532" s="12"/>
      <c r="HA532" s="12"/>
      <c r="HB532" s="12"/>
      <c r="HC532" s="12"/>
      <c r="HD532" s="12"/>
      <c r="HE532" s="12"/>
      <c r="HF532" s="12"/>
      <c r="HG532" s="12"/>
      <c r="HH532" s="12"/>
      <c r="HI532" s="12"/>
      <c r="HJ532" s="12"/>
      <c r="HK532" s="12"/>
      <c r="HL532" s="12"/>
      <c r="HM532" s="12"/>
      <c r="HN532" s="12"/>
      <c r="HO532" s="12"/>
      <c r="HP532" s="12"/>
      <c r="HQ532" s="12"/>
      <c r="HR532" s="12"/>
      <c r="HS532" s="12"/>
      <c r="HT532" s="12"/>
      <c r="HU532" s="12"/>
      <c r="HV532" s="12"/>
      <c r="HW532" s="12"/>
      <c r="HX532" s="12"/>
      <c r="HY532" s="12"/>
      <c r="HZ532" s="12"/>
      <c r="IA532" s="12"/>
      <c r="IB532" s="12"/>
      <c r="IC532" s="12"/>
      <c r="ID532" s="12"/>
      <c r="IE532" s="12"/>
    </row>
    <row r="533" spans="1:239" s="10" customFormat="1" ht="25.5" customHeight="1">
      <c r="A533" s="112" t="s">
        <v>1065</v>
      </c>
      <c r="B533" s="109">
        <v>3699</v>
      </c>
      <c r="C533" s="100" t="s">
        <v>1090</v>
      </c>
      <c r="D533" s="133">
        <v>2500</v>
      </c>
      <c r="E533" s="219">
        <v>2500</v>
      </c>
      <c r="F533" s="627">
        <v>2085</v>
      </c>
      <c r="G533" s="221">
        <f t="shared" si="16"/>
        <v>83.39999999999999</v>
      </c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/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</row>
    <row r="534" spans="1:239" s="10" customFormat="1" ht="25.5" customHeight="1">
      <c r="A534" s="112" t="s">
        <v>1065</v>
      </c>
      <c r="B534" s="109">
        <v>3699</v>
      </c>
      <c r="C534" s="357" t="s">
        <v>1091</v>
      </c>
      <c r="D534" s="207">
        <v>275</v>
      </c>
      <c r="E534" s="224">
        <v>305</v>
      </c>
      <c r="F534" s="208">
        <v>304</v>
      </c>
      <c r="G534" s="221">
        <f t="shared" si="16"/>
        <v>99.672131147541</v>
      </c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  <c r="GE534" s="12"/>
      <c r="GF534" s="12"/>
      <c r="GG534" s="12"/>
      <c r="GH534" s="12"/>
      <c r="GI534" s="12"/>
      <c r="GJ534" s="12"/>
      <c r="GK534" s="12"/>
      <c r="GL534" s="12"/>
      <c r="GM534" s="12"/>
      <c r="GN534" s="12"/>
      <c r="GO534" s="12"/>
      <c r="GP534" s="12"/>
      <c r="GQ534" s="12"/>
      <c r="GR534" s="12"/>
      <c r="GS534" s="12"/>
      <c r="GT534" s="12"/>
      <c r="GU534" s="12"/>
      <c r="GV534" s="12"/>
      <c r="GW534" s="12"/>
      <c r="GX534" s="12"/>
      <c r="GY534" s="12"/>
      <c r="GZ534" s="12"/>
      <c r="HA534" s="12"/>
      <c r="HB534" s="12"/>
      <c r="HC534" s="12"/>
      <c r="HD534" s="12"/>
      <c r="HE534" s="12"/>
      <c r="HF534" s="12"/>
      <c r="HG534" s="12"/>
      <c r="HH534" s="12"/>
      <c r="HI534" s="12"/>
      <c r="HJ534" s="12"/>
      <c r="HK534" s="12"/>
      <c r="HL534" s="12"/>
      <c r="HM534" s="12"/>
      <c r="HN534" s="12"/>
      <c r="HO534" s="12"/>
      <c r="HP534" s="12"/>
      <c r="HQ534" s="12"/>
      <c r="HR534" s="12"/>
      <c r="HS534" s="12"/>
      <c r="HT534" s="12"/>
      <c r="HU534" s="12"/>
      <c r="HV534" s="12"/>
      <c r="HW534" s="12"/>
      <c r="HX534" s="12"/>
      <c r="HY534" s="12"/>
      <c r="HZ534" s="12"/>
      <c r="IA534" s="12"/>
      <c r="IB534" s="12"/>
      <c r="IC534" s="12"/>
      <c r="ID534" s="12"/>
      <c r="IE534" s="12"/>
    </row>
    <row r="535" spans="1:239" s="10" customFormat="1" ht="51" customHeight="1">
      <c r="A535" s="112" t="s">
        <v>1065</v>
      </c>
      <c r="B535" s="109">
        <v>3699</v>
      </c>
      <c r="C535" s="357" t="s">
        <v>1092</v>
      </c>
      <c r="D535" s="207">
        <v>7475</v>
      </c>
      <c r="E535" s="224">
        <v>13745</v>
      </c>
      <c r="F535" s="208">
        <v>10568</v>
      </c>
      <c r="G535" s="221">
        <f t="shared" si="16"/>
        <v>76.88614041469626</v>
      </c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  <c r="GE535" s="12"/>
      <c r="GF535" s="12"/>
      <c r="GG535" s="12"/>
      <c r="GH535" s="12"/>
      <c r="GI535" s="12"/>
      <c r="GJ535" s="12"/>
      <c r="GK535" s="12"/>
      <c r="GL535" s="12"/>
      <c r="GM535" s="12"/>
      <c r="GN535" s="12"/>
      <c r="GO535" s="12"/>
      <c r="GP535" s="12"/>
      <c r="GQ535" s="12"/>
      <c r="GR535" s="12"/>
      <c r="GS535" s="12"/>
      <c r="GT535" s="12"/>
      <c r="GU535" s="12"/>
      <c r="GV535" s="12"/>
      <c r="GW535" s="12"/>
      <c r="GX535" s="12"/>
      <c r="GY535" s="12"/>
      <c r="GZ535" s="12"/>
      <c r="HA535" s="12"/>
      <c r="HB535" s="12"/>
      <c r="HC535" s="12"/>
      <c r="HD535" s="12"/>
      <c r="HE535" s="12"/>
      <c r="HF535" s="12"/>
      <c r="HG535" s="12"/>
      <c r="HH535" s="12"/>
      <c r="HI535" s="12"/>
      <c r="HJ535" s="12"/>
      <c r="HK535" s="12"/>
      <c r="HL535" s="12"/>
      <c r="HM535" s="12"/>
      <c r="HN535" s="12"/>
      <c r="HO535" s="12"/>
      <c r="HP535" s="12"/>
      <c r="HQ535" s="12"/>
      <c r="HR535" s="12"/>
      <c r="HS535" s="12"/>
      <c r="HT535" s="12"/>
      <c r="HU535" s="12"/>
      <c r="HV535" s="12"/>
      <c r="HW535" s="12"/>
      <c r="HX535" s="12"/>
      <c r="HY535" s="12"/>
      <c r="HZ535" s="12"/>
      <c r="IA535" s="12"/>
      <c r="IB535" s="12"/>
      <c r="IC535" s="12"/>
      <c r="ID535" s="12"/>
      <c r="IE535" s="12"/>
    </row>
    <row r="536" spans="1:239" s="10" customFormat="1" ht="25.5" customHeight="1">
      <c r="A536" s="112" t="s">
        <v>1065</v>
      </c>
      <c r="B536" s="109">
        <v>3699</v>
      </c>
      <c r="C536" s="357" t="s">
        <v>797</v>
      </c>
      <c r="D536" s="207">
        <v>0</v>
      </c>
      <c r="E536" s="224">
        <v>809</v>
      </c>
      <c r="F536" s="208">
        <v>618</v>
      </c>
      <c r="G536" s="221">
        <f t="shared" si="16"/>
        <v>76.39060568603215</v>
      </c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  <c r="GE536" s="12"/>
      <c r="GF536" s="12"/>
      <c r="GG536" s="12"/>
      <c r="GH536" s="12"/>
      <c r="GI536" s="12"/>
      <c r="GJ536" s="12"/>
      <c r="GK536" s="12"/>
      <c r="GL536" s="12"/>
      <c r="GM536" s="12"/>
      <c r="GN536" s="12"/>
      <c r="GO536" s="12"/>
      <c r="GP536" s="12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</row>
    <row r="537" spans="1:7" ht="15" customHeight="1">
      <c r="A537" s="151"/>
      <c r="B537" s="167"/>
      <c r="C537" s="166" t="s">
        <v>881</v>
      </c>
      <c r="D537" s="152">
        <f>SUM(D526:D536)</f>
        <v>82305</v>
      </c>
      <c r="E537" s="152">
        <f>SUM(E526:E536)</f>
        <v>89420</v>
      </c>
      <c r="F537" s="276">
        <f>SUM(F526:F536)</f>
        <v>82814</v>
      </c>
      <c r="G537" s="80">
        <f t="shared" si="16"/>
        <v>92.61239096399015</v>
      </c>
    </row>
    <row r="538" spans="1:7" ht="12.75">
      <c r="A538" s="13"/>
      <c r="B538" s="53"/>
      <c r="C538" s="155"/>
      <c r="D538" s="156"/>
      <c r="E538" s="157"/>
      <c r="F538" s="158"/>
      <c r="G538" s="83"/>
    </row>
    <row r="539" spans="1:7" ht="12.75">
      <c r="A539" s="872" t="s">
        <v>914</v>
      </c>
      <c r="B539" s="875"/>
      <c r="C539" s="875"/>
      <c r="D539" s="875"/>
      <c r="E539" s="875"/>
      <c r="F539" s="875"/>
      <c r="G539" s="875"/>
    </row>
    <row r="540" spans="1:7" ht="9" customHeight="1">
      <c r="A540" s="13"/>
      <c r="B540" s="53"/>
      <c r="C540" s="155"/>
      <c r="D540" s="156"/>
      <c r="E540" s="157"/>
      <c r="F540" s="192"/>
      <c r="G540" s="83"/>
    </row>
    <row r="541" spans="1:7" ht="25.5" customHeight="1">
      <c r="A541" s="5" t="s">
        <v>1144</v>
      </c>
      <c r="B541" s="5" t="s">
        <v>1145</v>
      </c>
      <c r="C541" s="4" t="s">
        <v>1148</v>
      </c>
      <c r="D541" s="773" t="s">
        <v>1242</v>
      </c>
      <c r="E541" s="774" t="s">
        <v>1243</v>
      </c>
      <c r="F541" s="5" t="s">
        <v>1139</v>
      </c>
      <c r="G541" s="37" t="s">
        <v>956</v>
      </c>
    </row>
    <row r="542" spans="1:7" ht="24" customHeight="1">
      <c r="A542" s="112" t="s">
        <v>1065</v>
      </c>
      <c r="B542" s="109">
        <v>6223</v>
      </c>
      <c r="C542" s="580" t="s">
        <v>705</v>
      </c>
      <c r="D542" s="133">
        <v>2000</v>
      </c>
      <c r="E542" s="219">
        <v>170</v>
      </c>
      <c r="F542" s="627">
        <v>163</v>
      </c>
      <c r="G542" s="221">
        <f>F542/E542*100</f>
        <v>95.88235294117648</v>
      </c>
    </row>
    <row r="543" spans="1:7" ht="15" customHeight="1">
      <c r="A543" s="151"/>
      <c r="B543" s="167"/>
      <c r="C543" s="166" t="s">
        <v>798</v>
      </c>
      <c r="D543" s="152">
        <f>SUM(D542)</f>
        <v>2000</v>
      </c>
      <c r="E543" s="152">
        <f>SUM(E542)</f>
        <v>170</v>
      </c>
      <c r="F543" s="152">
        <f>SUM(F542)</f>
        <v>163</v>
      </c>
      <c r="G543" s="581">
        <f>F543/E543*100</f>
        <v>95.88235294117648</v>
      </c>
    </row>
    <row r="544" spans="1:7" ht="12.75">
      <c r="A544" s="13"/>
      <c r="B544" s="53"/>
      <c r="C544" s="155"/>
      <c r="D544" s="330"/>
      <c r="E544" s="330"/>
      <c r="F544" s="440"/>
      <c r="G544" s="83"/>
    </row>
    <row r="545" spans="1:7" ht="12.75">
      <c r="A545" s="495" t="s">
        <v>237</v>
      </c>
      <c r="B545" s="156"/>
      <c r="C545" s="157"/>
      <c r="D545" s="158"/>
      <c r="E545" s="157"/>
      <c r="F545" s="440"/>
      <c r="G545" s="83"/>
    </row>
    <row r="546" spans="1:7" ht="9" customHeight="1">
      <c r="A546" s="495"/>
      <c r="B546" s="156"/>
      <c r="C546" s="157"/>
      <c r="D546" s="158"/>
      <c r="E546" s="157"/>
      <c r="F546" s="440"/>
      <c r="G546" s="83"/>
    </row>
    <row r="547" spans="1:7" ht="25.5" customHeight="1">
      <c r="A547" s="5" t="s">
        <v>1144</v>
      </c>
      <c r="B547" s="5" t="s">
        <v>1145</v>
      </c>
      <c r="C547" s="4" t="s">
        <v>1148</v>
      </c>
      <c r="D547" s="773" t="s">
        <v>1242</v>
      </c>
      <c r="E547" s="774" t="s">
        <v>1243</v>
      </c>
      <c r="F547" s="5" t="s">
        <v>1139</v>
      </c>
      <c r="G547" s="37" t="s">
        <v>956</v>
      </c>
    </row>
    <row r="548" spans="1:7" ht="25.5" customHeight="1">
      <c r="A548" s="112" t="s">
        <v>1065</v>
      </c>
      <c r="B548" s="109">
        <v>2143</v>
      </c>
      <c r="C548" s="100" t="s">
        <v>1100</v>
      </c>
      <c r="D548" s="133">
        <v>4410</v>
      </c>
      <c r="E548" s="133">
        <v>2940</v>
      </c>
      <c r="F548" s="133">
        <v>2940</v>
      </c>
      <c r="G548" s="134">
        <f>F548/E548*100</f>
        <v>100</v>
      </c>
    </row>
    <row r="549" spans="1:7" ht="51" customHeight="1">
      <c r="A549" s="112" t="s">
        <v>1065</v>
      </c>
      <c r="B549" s="109">
        <v>2143</v>
      </c>
      <c r="C549" s="100" t="s">
        <v>549</v>
      </c>
      <c r="D549" s="133">
        <v>14300</v>
      </c>
      <c r="E549" s="237">
        <v>6512</v>
      </c>
      <c r="F549" s="133">
        <v>4862</v>
      </c>
      <c r="G549" s="134">
        <f>F549/E549*100</f>
        <v>74.66216216216216</v>
      </c>
    </row>
    <row r="550" spans="1:7" ht="25.5" customHeight="1">
      <c r="A550" s="112" t="s">
        <v>1065</v>
      </c>
      <c r="B550" s="109">
        <v>2143</v>
      </c>
      <c r="C550" s="100" t="s">
        <v>1022</v>
      </c>
      <c r="D550" s="133">
        <v>0</v>
      </c>
      <c r="E550" s="133">
        <v>1601</v>
      </c>
      <c r="F550" s="133">
        <v>1601</v>
      </c>
      <c r="G550" s="134">
        <f>F550/E550*100</f>
        <v>100</v>
      </c>
    </row>
    <row r="551" spans="1:7" ht="15" customHeight="1">
      <c r="A551" s="151"/>
      <c r="B551" s="167"/>
      <c r="C551" s="206" t="s">
        <v>235</v>
      </c>
      <c r="D551" s="204">
        <f>SUM(D548:D550)</f>
        <v>18710</v>
      </c>
      <c r="E551" s="204">
        <f>SUM(E548:E550)</f>
        <v>11053</v>
      </c>
      <c r="F551" s="204">
        <f>SUM(F548:F550)</f>
        <v>9403</v>
      </c>
      <c r="G551" s="582">
        <f>F551/E551*100</f>
        <v>85.07192617388945</v>
      </c>
    </row>
    <row r="552" spans="1:7" ht="12.75">
      <c r="A552" s="13"/>
      <c r="B552" s="53"/>
      <c r="C552" s="155"/>
      <c r="D552" s="330"/>
      <c r="E552" s="330"/>
      <c r="F552" s="440"/>
      <c r="G552" s="83"/>
    </row>
    <row r="553" spans="1:7" ht="12.75">
      <c r="A553" s="495" t="s">
        <v>1023</v>
      </c>
      <c r="B553" s="156"/>
      <c r="C553" s="157"/>
      <c r="D553" s="158"/>
      <c r="E553" s="157"/>
      <c r="F553" s="440"/>
      <c r="G553" s="83"/>
    </row>
    <row r="554" spans="1:7" ht="9" customHeight="1">
      <c r="A554" s="495"/>
      <c r="B554" s="156"/>
      <c r="C554" s="157"/>
      <c r="D554" s="158"/>
      <c r="E554" s="157"/>
      <c r="F554" s="440"/>
      <c r="G554" s="83"/>
    </row>
    <row r="555" spans="1:7" ht="25.5" customHeight="1">
      <c r="A555" s="5" t="s">
        <v>1144</v>
      </c>
      <c r="B555" s="5" t="s">
        <v>1145</v>
      </c>
      <c r="C555" s="4" t="s">
        <v>1148</v>
      </c>
      <c r="D555" s="773" t="s">
        <v>1242</v>
      </c>
      <c r="E555" s="774" t="s">
        <v>1243</v>
      </c>
      <c r="F555" s="5" t="s">
        <v>1139</v>
      </c>
      <c r="G555" s="37" t="s">
        <v>956</v>
      </c>
    </row>
    <row r="556" spans="1:7" ht="38.25" customHeight="1">
      <c r="A556" s="112" t="s">
        <v>1065</v>
      </c>
      <c r="B556" s="109">
        <v>3636</v>
      </c>
      <c r="C556" s="296" t="s">
        <v>1024</v>
      </c>
      <c r="D556" s="133">
        <v>18000</v>
      </c>
      <c r="E556" s="219">
        <v>18000</v>
      </c>
      <c r="F556" s="627">
        <v>7650</v>
      </c>
      <c r="G556" s="221">
        <f>F556/E556*100</f>
        <v>42.5</v>
      </c>
    </row>
    <row r="557" spans="1:7" ht="15" customHeight="1">
      <c r="A557" s="151"/>
      <c r="B557" s="167"/>
      <c r="C557" s="206" t="s">
        <v>799</v>
      </c>
      <c r="D557" s="204">
        <f>SUM(D556)</f>
        <v>18000</v>
      </c>
      <c r="E557" s="204">
        <f>SUM(E556)</f>
        <v>18000</v>
      </c>
      <c r="F557" s="204">
        <f>SUM(F556)</f>
        <v>7650</v>
      </c>
      <c r="G557" s="368">
        <f>F557/E557*100</f>
        <v>42.5</v>
      </c>
    </row>
    <row r="558" spans="1:7" ht="12.75">
      <c r="A558" s="197"/>
      <c r="B558" s="253"/>
      <c r="C558" s="340"/>
      <c r="D558" s="341"/>
      <c r="E558" s="341"/>
      <c r="F558" s="342"/>
      <c r="G558" s="343"/>
    </row>
    <row r="559" spans="1:7" ht="12.75">
      <c r="A559" s="160"/>
      <c r="B559" s="169"/>
      <c r="C559" s="168" t="s">
        <v>780</v>
      </c>
      <c r="D559" s="161">
        <f>D537+D542+D550+D548+D556+D549</f>
        <v>121015</v>
      </c>
      <c r="E559" s="161">
        <f>E537+E543+E551+E557</f>
        <v>118643</v>
      </c>
      <c r="F559" s="161">
        <f>F537+F543+F551+F557</f>
        <v>100030</v>
      </c>
      <c r="G559" s="22">
        <f>F559/E559*100</f>
        <v>84.31175880582926</v>
      </c>
    </row>
    <row r="560" spans="1:239" s="90" customFormat="1" ht="13.5" customHeight="1">
      <c r="A560" s="13"/>
      <c r="B560" s="53"/>
      <c r="C560" s="155"/>
      <c r="D560" s="156"/>
      <c r="E560" s="156"/>
      <c r="F560" s="156"/>
      <c r="G560" s="175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  <c r="AA560" s="116"/>
      <c r="AB560" s="116"/>
      <c r="AC560" s="116"/>
      <c r="AD560" s="116"/>
      <c r="AE560" s="116"/>
      <c r="AF560" s="116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116"/>
      <c r="AQ560" s="116"/>
      <c r="AR560" s="116"/>
      <c r="AS560" s="116"/>
      <c r="AT560" s="116"/>
      <c r="AU560" s="116"/>
      <c r="AV560" s="116"/>
      <c r="AW560" s="116"/>
      <c r="AX560" s="116"/>
      <c r="AY560" s="116"/>
      <c r="AZ560" s="116"/>
      <c r="BA560" s="116"/>
      <c r="BB560" s="116"/>
      <c r="BC560" s="116"/>
      <c r="BD560" s="116"/>
      <c r="BE560" s="116"/>
      <c r="BF560" s="116"/>
      <c r="BG560" s="116"/>
      <c r="BH560" s="116"/>
      <c r="BI560" s="116"/>
      <c r="BJ560" s="116"/>
      <c r="BK560" s="116"/>
      <c r="BL560" s="116"/>
      <c r="BM560" s="116"/>
      <c r="BN560" s="116"/>
      <c r="BO560" s="116"/>
      <c r="BP560" s="116"/>
      <c r="BQ560" s="116"/>
      <c r="BR560" s="116"/>
      <c r="BS560" s="116"/>
      <c r="BT560" s="116"/>
      <c r="BU560" s="116"/>
      <c r="BV560" s="116"/>
      <c r="BW560" s="116"/>
      <c r="BX560" s="116"/>
      <c r="BY560" s="116"/>
      <c r="BZ560" s="116"/>
      <c r="CA560" s="116"/>
      <c r="CB560" s="116"/>
      <c r="CC560" s="116"/>
      <c r="CD560" s="116"/>
      <c r="CE560" s="116"/>
      <c r="CF560" s="116"/>
      <c r="CG560" s="116"/>
      <c r="CH560" s="116"/>
      <c r="CI560" s="116"/>
      <c r="CJ560" s="116"/>
      <c r="CK560" s="116"/>
      <c r="CL560" s="116"/>
      <c r="CM560" s="116"/>
      <c r="CN560" s="116"/>
      <c r="CO560" s="116"/>
      <c r="CP560" s="116"/>
      <c r="CQ560" s="116"/>
      <c r="CR560" s="116"/>
      <c r="CS560" s="116"/>
      <c r="CT560" s="116"/>
      <c r="CU560" s="116"/>
      <c r="CV560" s="116"/>
      <c r="CW560" s="116"/>
      <c r="CX560" s="116"/>
      <c r="CY560" s="116"/>
      <c r="CZ560" s="116"/>
      <c r="DA560" s="116"/>
      <c r="DB560" s="116"/>
      <c r="DC560" s="116"/>
      <c r="DD560" s="116"/>
      <c r="DE560" s="116"/>
      <c r="DF560" s="116"/>
      <c r="DG560" s="116"/>
      <c r="DH560" s="116"/>
      <c r="DI560" s="116"/>
      <c r="DJ560" s="116"/>
      <c r="DK560" s="116"/>
      <c r="DL560" s="116"/>
      <c r="DM560" s="116"/>
      <c r="DN560" s="116"/>
      <c r="DO560" s="116"/>
      <c r="DP560" s="116"/>
      <c r="DQ560" s="116"/>
      <c r="DR560" s="116"/>
      <c r="DS560" s="116"/>
      <c r="DT560" s="116"/>
      <c r="DU560" s="116"/>
      <c r="DV560" s="116"/>
      <c r="DW560" s="116"/>
      <c r="DX560" s="116"/>
      <c r="DY560" s="116"/>
      <c r="DZ560" s="116"/>
      <c r="EA560" s="116"/>
      <c r="EB560" s="116"/>
      <c r="EC560" s="116"/>
      <c r="ED560" s="116"/>
      <c r="EE560" s="116"/>
      <c r="EF560" s="116"/>
      <c r="EG560" s="116"/>
      <c r="EH560" s="116"/>
      <c r="EI560" s="116"/>
      <c r="EJ560" s="116"/>
      <c r="EK560" s="116"/>
      <c r="EL560" s="116"/>
      <c r="EM560" s="116"/>
      <c r="EN560" s="116"/>
      <c r="EO560" s="116"/>
      <c r="EP560" s="116"/>
      <c r="EQ560" s="116"/>
      <c r="ER560" s="116"/>
      <c r="ES560" s="116"/>
      <c r="ET560" s="116"/>
      <c r="EU560" s="116"/>
      <c r="EV560" s="116"/>
      <c r="EW560" s="116"/>
      <c r="EX560" s="116"/>
      <c r="EY560" s="116"/>
      <c r="EZ560" s="116"/>
      <c r="FA560" s="116"/>
      <c r="FB560" s="116"/>
      <c r="FC560" s="116"/>
      <c r="FD560" s="116"/>
      <c r="FE560" s="116"/>
      <c r="FF560" s="116"/>
      <c r="FG560" s="116"/>
      <c r="FH560" s="116"/>
      <c r="FI560" s="116"/>
      <c r="FJ560" s="116"/>
      <c r="FK560" s="116"/>
      <c r="FL560" s="116"/>
      <c r="FM560" s="116"/>
      <c r="FN560" s="116"/>
      <c r="FO560" s="116"/>
      <c r="FP560" s="116"/>
      <c r="FQ560" s="116"/>
      <c r="FR560" s="116"/>
      <c r="FS560" s="116"/>
      <c r="FT560" s="116"/>
      <c r="FU560" s="116"/>
      <c r="FV560" s="116"/>
      <c r="FW560" s="116"/>
      <c r="FX560" s="116"/>
      <c r="FY560" s="116"/>
      <c r="FZ560" s="116"/>
      <c r="GA560" s="116"/>
      <c r="GB560" s="116"/>
      <c r="GC560" s="116"/>
      <c r="GD560" s="116"/>
      <c r="GE560" s="116"/>
      <c r="GF560" s="116"/>
      <c r="GG560" s="116"/>
      <c r="GH560" s="116"/>
      <c r="GI560" s="116"/>
      <c r="GJ560" s="116"/>
      <c r="GK560" s="116"/>
      <c r="GL560" s="116"/>
      <c r="GM560" s="116"/>
      <c r="GN560" s="116"/>
      <c r="GO560" s="116"/>
      <c r="GP560" s="116"/>
      <c r="GQ560" s="116"/>
      <c r="GR560" s="116"/>
      <c r="GS560" s="116"/>
      <c r="GT560" s="116"/>
      <c r="GU560" s="116"/>
      <c r="GV560" s="116"/>
      <c r="GW560" s="116"/>
      <c r="GX560" s="116"/>
      <c r="GY560" s="116"/>
      <c r="GZ560" s="116"/>
      <c r="HA560" s="116"/>
      <c r="HB560" s="116"/>
      <c r="HC560" s="116"/>
      <c r="HD560" s="116"/>
      <c r="HE560" s="116"/>
      <c r="HF560" s="116"/>
      <c r="HG560" s="116"/>
      <c r="HH560" s="116"/>
      <c r="HI560" s="116"/>
      <c r="HJ560" s="116"/>
      <c r="HK560" s="116"/>
      <c r="HL560" s="116"/>
      <c r="HM560" s="116"/>
      <c r="HN560" s="116"/>
      <c r="HO560" s="116"/>
      <c r="HP560" s="116"/>
      <c r="HQ560" s="116"/>
      <c r="HR560" s="116"/>
      <c r="HS560" s="116"/>
      <c r="HT560" s="116"/>
      <c r="HU560" s="116"/>
      <c r="HV560" s="116"/>
      <c r="HW560" s="116"/>
      <c r="HX560" s="116"/>
      <c r="HY560" s="116"/>
      <c r="HZ560" s="116"/>
      <c r="IA560" s="116"/>
      <c r="IB560" s="116"/>
      <c r="IC560" s="116"/>
      <c r="ID560" s="116"/>
      <c r="IE560" s="116"/>
    </row>
    <row r="561" spans="1:239" s="24" customFormat="1" ht="15.75" customHeight="1">
      <c r="A561" s="114" t="s">
        <v>1247</v>
      </c>
      <c r="B561" s="53"/>
      <c r="C561" s="54"/>
      <c r="D561" s="55"/>
      <c r="E561" s="56"/>
      <c r="F561" s="40"/>
      <c r="G561" s="57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/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</row>
    <row r="562" spans="1:239" s="24" customFormat="1" ht="14.25" customHeight="1">
      <c r="A562" s="49" t="s">
        <v>909</v>
      </c>
      <c r="B562"/>
      <c r="C562" s="34"/>
      <c r="D562" s="12"/>
      <c r="E562" s="12"/>
      <c r="F562" s="12"/>
      <c r="G56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  <c r="GE562" s="12"/>
      <c r="GF562" s="12"/>
      <c r="GG562" s="12"/>
      <c r="GH562" s="12"/>
      <c r="GI562" s="12"/>
      <c r="GJ562" s="12"/>
      <c r="GK562" s="12"/>
      <c r="GL562" s="12"/>
      <c r="GM562" s="12"/>
      <c r="GN562" s="12"/>
      <c r="GO562" s="12"/>
      <c r="GP562" s="12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</row>
    <row r="563" spans="1:239" s="24" customFormat="1" ht="9" customHeight="1">
      <c r="A563" s="49"/>
      <c r="B563"/>
      <c r="C563" s="34"/>
      <c r="D563" s="12"/>
      <c r="E563" s="12"/>
      <c r="F563" s="12"/>
      <c r="G563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  <c r="FS563" s="12"/>
      <c r="FT563" s="12"/>
      <c r="FU563" s="12"/>
      <c r="FV563" s="12"/>
      <c r="FW563" s="12"/>
      <c r="FX563" s="12"/>
      <c r="FY563" s="12"/>
      <c r="FZ563" s="12"/>
      <c r="GA563" s="12"/>
      <c r="GB563" s="12"/>
      <c r="GC563" s="12"/>
      <c r="GD563" s="12"/>
      <c r="GE563" s="12"/>
      <c r="GF563" s="12"/>
      <c r="GG563" s="12"/>
      <c r="GH563" s="12"/>
      <c r="GI563" s="12"/>
      <c r="GJ563" s="12"/>
      <c r="GK563" s="12"/>
      <c r="GL563" s="12"/>
      <c r="GM563" s="12"/>
      <c r="GN563" s="12"/>
      <c r="GO563" s="12"/>
      <c r="GP563" s="12"/>
      <c r="GQ563" s="12"/>
      <c r="GR563" s="12"/>
      <c r="GS563" s="12"/>
      <c r="GT563" s="12"/>
      <c r="GU563" s="12"/>
      <c r="GV563" s="12"/>
      <c r="GW563" s="12"/>
      <c r="GX563" s="12"/>
      <c r="GY563" s="12"/>
      <c r="GZ563" s="12"/>
      <c r="HA563" s="12"/>
      <c r="HB563" s="12"/>
      <c r="HC563" s="12"/>
      <c r="HD563" s="12"/>
      <c r="HE563" s="12"/>
      <c r="HF563" s="12"/>
      <c r="HG563" s="12"/>
      <c r="HH563" s="12"/>
      <c r="HI563" s="12"/>
      <c r="HJ563" s="12"/>
      <c r="HK563" s="12"/>
      <c r="HL563" s="12"/>
      <c r="HM563" s="12"/>
      <c r="HN563" s="12"/>
      <c r="HO563" s="12"/>
      <c r="HP563" s="12"/>
      <c r="HQ563" s="12"/>
      <c r="HR563" s="12"/>
      <c r="HS563" s="12"/>
      <c r="HT563" s="12"/>
      <c r="HU563" s="12"/>
      <c r="HV563" s="12"/>
      <c r="HW563" s="12"/>
      <c r="HX563" s="12"/>
      <c r="HY563" s="12"/>
      <c r="HZ563" s="12"/>
      <c r="IA563" s="12"/>
      <c r="IB563" s="12"/>
      <c r="IC563" s="12"/>
      <c r="ID563" s="12"/>
      <c r="IE563" s="12"/>
    </row>
    <row r="564" spans="1:7" ht="25.5" customHeight="1">
      <c r="A564" s="63" t="s">
        <v>1144</v>
      </c>
      <c r="B564" s="5" t="s">
        <v>1145</v>
      </c>
      <c r="C564" s="4" t="s">
        <v>1148</v>
      </c>
      <c r="D564" s="773" t="s">
        <v>1242</v>
      </c>
      <c r="E564" s="774" t="s">
        <v>1243</v>
      </c>
      <c r="F564" s="5" t="s">
        <v>1139</v>
      </c>
      <c r="G564" s="37" t="s">
        <v>956</v>
      </c>
    </row>
    <row r="565" spans="1:7" ht="38.25">
      <c r="A565" s="112" t="s">
        <v>857</v>
      </c>
      <c r="B565" s="115" t="s">
        <v>862</v>
      </c>
      <c r="C565" s="110" t="s">
        <v>930</v>
      </c>
      <c r="D565" s="133">
        <v>5350</v>
      </c>
      <c r="E565" s="237">
        <v>6009</v>
      </c>
      <c r="F565" s="626">
        <v>4883</v>
      </c>
      <c r="G565" s="221">
        <f aca="true" t="shared" si="17" ref="G565:G571">F565/E565*100</f>
        <v>81.26144117157597</v>
      </c>
    </row>
    <row r="566" spans="1:7" ht="25.5">
      <c r="A566" s="112" t="s">
        <v>857</v>
      </c>
      <c r="B566" s="109">
        <v>3639</v>
      </c>
      <c r="C566" s="110" t="s">
        <v>1042</v>
      </c>
      <c r="D566" s="171">
        <v>3000</v>
      </c>
      <c r="E566" s="322">
        <v>8129</v>
      </c>
      <c r="F566" s="627">
        <v>6522</v>
      </c>
      <c r="G566" s="221">
        <f t="shared" si="17"/>
        <v>80.23127075901095</v>
      </c>
    </row>
    <row r="567" spans="1:7" ht="26.25" customHeight="1">
      <c r="A567" s="112" t="s">
        <v>858</v>
      </c>
      <c r="B567" s="115" t="s">
        <v>862</v>
      </c>
      <c r="C567" s="100" t="s">
        <v>937</v>
      </c>
      <c r="D567" s="133">
        <v>100300</v>
      </c>
      <c r="E567" s="237">
        <v>105431</v>
      </c>
      <c r="F567" s="626">
        <v>98003</v>
      </c>
      <c r="G567" s="221">
        <f t="shared" si="17"/>
        <v>92.95463383634794</v>
      </c>
    </row>
    <row r="568" spans="1:7" ht="25.5">
      <c r="A568" s="112" t="s">
        <v>859</v>
      </c>
      <c r="B568" s="109" t="s">
        <v>862</v>
      </c>
      <c r="C568" s="100" t="s">
        <v>1191</v>
      </c>
      <c r="D568" s="133">
        <v>6300</v>
      </c>
      <c r="E568" s="237">
        <v>6300</v>
      </c>
      <c r="F568" s="627">
        <v>6018</v>
      </c>
      <c r="G568" s="221">
        <f t="shared" si="17"/>
        <v>95.52380952380952</v>
      </c>
    </row>
    <row r="569" spans="1:7" ht="12.75" customHeight="1">
      <c r="A569" s="112" t="s">
        <v>1149</v>
      </c>
      <c r="B569" s="109" t="s">
        <v>862</v>
      </c>
      <c r="C569" s="100" t="s">
        <v>939</v>
      </c>
      <c r="D569" s="133">
        <v>48300</v>
      </c>
      <c r="E569" s="237">
        <v>50200</v>
      </c>
      <c r="F569" s="627">
        <v>40707</v>
      </c>
      <c r="G569" s="221">
        <f t="shared" si="17"/>
        <v>81.08964143426294</v>
      </c>
    </row>
    <row r="570" spans="1:7" ht="12.75" customHeight="1">
      <c r="A570" s="112" t="s">
        <v>860</v>
      </c>
      <c r="B570" s="109" t="s">
        <v>862</v>
      </c>
      <c r="C570" s="100" t="s">
        <v>940</v>
      </c>
      <c r="D570" s="133">
        <v>100000</v>
      </c>
      <c r="E570" s="237">
        <v>108707</v>
      </c>
      <c r="F570" s="627">
        <v>80772</v>
      </c>
      <c r="G570" s="221">
        <f t="shared" si="17"/>
        <v>74.30248282079351</v>
      </c>
    </row>
    <row r="571" spans="1:7" ht="12.75" customHeight="1">
      <c r="A571" s="112" t="s">
        <v>1150</v>
      </c>
      <c r="B571" s="109" t="s">
        <v>862</v>
      </c>
      <c r="C571" s="100" t="s">
        <v>941</v>
      </c>
      <c r="D571" s="133">
        <v>15000</v>
      </c>
      <c r="E571" s="237">
        <v>14028</v>
      </c>
      <c r="F571" s="627">
        <v>10745</v>
      </c>
      <c r="G571" s="221">
        <f t="shared" si="17"/>
        <v>76.59680638722554</v>
      </c>
    </row>
    <row r="572" spans="1:7" ht="25.5" customHeight="1">
      <c r="A572" s="112" t="s">
        <v>1189</v>
      </c>
      <c r="B572" s="109" t="s">
        <v>862</v>
      </c>
      <c r="C572" s="100" t="s">
        <v>1190</v>
      </c>
      <c r="D572" s="171">
        <v>30800</v>
      </c>
      <c r="E572" s="322">
        <v>35276</v>
      </c>
      <c r="F572" s="627">
        <v>31783</v>
      </c>
      <c r="G572" s="221">
        <f>F572/E572*100</f>
        <v>90.09808368295725</v>
      </c>
    </row>
    <row r="573" spans="1:7" ht="12.75" customHeight="1">
      <c r="A573" s="112" t="s">
        <v>1186</v>
      </c>
      <c r="B573" s="109" t="s">
        <v>862</v>
      </c>
      <c r="C573" s="100" t="s">
        <v>1188</v>
      </c>
      <c r="D573" s="171">
        <v>43000</v>
      </c>
      <c r="E573" s="322">
        <v>147304</v>
      </c>
      <c r="F573" s="627">
        <v>144528</v>
      </c>
      <c r="G573" s="221">
        <f>F573/E573*100</f>
        <v>98.11546190191713</v>
      </c>
    </row>
    <row r="574" spans="1:7" ht="12.75" customHeight="1">
      <c r="A574" s="112" t="s">
        <v>1185</v>
      </c>
      <c r="B574" s="109">
        <v>6172</v>
      </c>
      <c r="C574" s="110" t="s">
        <v>1187</v>
      </c>
      <c r="D574" s="171">
        <v>27000</v>
      </c>
      <c r="E574" s="322">
        <v>24375</v>
      </c>
      <c r="F574" s="627">
        <v>3831</v>
      </c>
      <c r="G574" s="221">
        <f>F574/E574*100</f>
        <v>15.716923076923075</v>
      </c>
    </row>
    <row r="575" spans="1:7" ht="38.25" customHeight="1">
      <c r="A575" s="229" t="s">
        <v>857</v>
      </c>
      <c r="B575" s="109">
        <v>3113</v>
      </c>
      <c r="C575" s="567" t="s">
        <v>1025</v>
      </c>
      <c r="D575" s="171">
        <v>0</v>
      </c>
      <c r="E575" s="322">
        <v>2000</v>
      </c>
      <c r="F575" s="627">
        <v>2000</v>
      </c>
      <c r="G575" s="221">
        <f>F575/E575*100</f>
        <v>100</v>
      </c>
    </row>
    <row r="576" spans="1:239" s="24" customFormat="1" ht="15" customHeight="1">
      <c r="A576" s="151"/>
      <c r="B576" s="167"/>
      <c r="C576" s="166" t="s">
        <v>881</v>
      </c>
      <c r="D576" s="204">
        <f>SUM(D565:D575)</f>
        <v>379050</v>
      </c>
      <c r="E576" s="204">
        <f>SUM(E565:E575)</f>
        <v>507759</v>
      </c>
      <c r="F576" s="204">
        <f>SUM(F565:F575)</f>
        <v>429792</v>
      </c>
      <c r="G576" s="173">
        <f>F576/E576*100</f>
        <v>84.64488074066634</v>
      </c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  <c r="ES576" s="12"/>
      <c r="ET576" s="12"/>
      <c r="EU576" s="12"/>
      <c r="EV576" s="12"/>
      <c r="EW576" s="12"/>
      <c r="EX576" s="12"/>
      <c r="EY576" s="12"/>
      <c r="EZ576" s="12"/>
      <c r="FA576" s="12"/>
      <c r="FB576" s="12"/>
      <c r="FC576" s="12"/>
      <c r="FD576" s="12"/>
      <c r="FE576" s="12"/>
      <c r="FF576" s="12"/>
      <c r="FG576" s="12"/>
      <c r="FH576" s="12"/>
      <c r="FI576" s="12"/>
      <c r="FJ576" s="12"/>
      <c r="FK576" s="12"/>
      <c r="FL576" s="12"/>
      <c r="FM576" s="12"/>
      <c r="FN576" s="12"/>
      <c r="FO576" s="12"/>
      <c r="FP576" s="12"/>
      <c r="FQ576" s="12"/>
      <c r="FR576" s="12"/>
      <c r="FS576" s="12"/>
      <c r="FT576" s="12"/>
      <c r="FU576" s="12"/>
      <c r="FV576" s="12"/>
      <c r="FW576" s="12"/>
      <c r="FX576" s="12"/>
      <c r="FY576" s="12"/>
      <c r="FZ576" s="12"/>
      <c r="GA576" s="12"/>
      <c r="GB576" s="12"/>
      <c r="GC576" s="12"/>
      <c r="GD576" s="12"/>
      <c r="GE576" s="12"/>
      <c r="GF576" s="12"/>
      <c r="GG576" s="12"/>
      <c r="GH576" s="12"/>
      <c r="GI576" s="12"/>
      <c r="GJ576" s="12"/>
      <c r="GK576" s="12"/>
      <c r="GL576" s="12"/>
      <c r="GM576" s="12"/>
      <c r="GN576" s="12"/>
      <c r="GO576" s="12"/>
      <c r="GP576" s="12"/>
      <c r="GQ576" s="12"/>
      <c r="GR576" s="12"/>
      <c r="GS576" s="12"/>
      <c r="GT576" s="12"/>
      <c r="GU576" s="12"/>
      <c r="GV576" s="12"/>
      <c r="GW576" s="12"/>
      <c r="GX576" s="12"/>
      <c r="GY576" s="12"/>
      <c r="GZ576" s="12"/>
      <c r="HA576" s="12"/>
      <c r="HB576" s="12"/>
      <c r="HC576" s="12"/>
      <c r="HD576" s="12"/>
      <c r="HE576" s="12"/>
      <c r="HF576" s="12"/>
      <c r="HG576" s="12"/>
      <c r="HH576" s="12"/>
      <c r="HI576" s="12"/>
      <c r="HJ576" s="12"/>
      <c r="HK576" s="12"/>
      <c r="HL576" s="12"/>
      <c r="HM576" s="12"/>
      <c r="HN576" s="12"/>
      <c r="HO576" s="12"/>
      <c r="HP576" s="12"/>
      <c r="HQ576" s="12"/>
      <c r="HR576" s="12"/>
      <c r="HS576" s="12"/>
      <c r="HT576" s="12"/>
      <c r="HU576" s="12"/>
      <c r="HV576" s="12"/>
      <c r="HW576" s="12"/>
      <c r="HX576" s="12"/>
      <c r="HY576" s="12"/>
      <c r="HZ576" s="12"/>
      <c r="IA576" s="12"/>
      <c r="IB576" s="12"/>
      <c r="IC576" s="12"/>
      <c r="ID576" s="12"/>
      <c r="IE576" s="12"/>
    </row>
    <row r="577" spans="1:239" s="24" customFormat="1" ht="13.5" customHeight="1">
      <c r="A577" s="140"/>
      <c r="B577" s="141"/>
      <c r="C577" s="301"/>
      <c r="D577" s="262"/>
      <c r="E577" s="263"/>
      <c r="F577" s="264"/>
      <c r="G577" s="265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  <c r="GE577" s="12"/>
      <c r="GF577" s="12"/>
      <c r="GG577" s="12"/>
      <c r="GH577" s="12"/>
      <c r="GI577" s="12"/>
      <c r="GJ577" s="12"/>
      <c r="GK577" s="12"/>
      <c r="GL577" s="12"/>
      <c r="GM577" s="12"/>
      <c r="GN577" s="12"/>
      <c r="GO577" s="12"/>
      <c r="GP577" s="12"/>
      <c r="GQ577" s="12"/>
      <c r="GR577" s="12"/>
      <c r="GS577" s="12"/>
      <c r="GT577" s="12"/>
      <c r="GU577" s="12"/>
      <c r="GV577" s="12"/>
      <c r="GW577" s="12"/>
      <c r="GX577" s="12"/>
      <c r="GY577" s="12"/>
      <c r="GZ577" s="12"/>
      <c r="HA577" s="12"/>
      <c r="HB577" s="12"/>
      <c r="HC577" s="12"/>
      <c r="HD577" s="12"/>
      <c r="HE577" s="12"/>
      <c r="HF577" s="12"/>
      <c r="HG577" s="12"/>
      <c r="HH577" s="12"/>
      <c r="HI577" s="12"/>
      <c r="HJ577" s="12"/>
      <c r="HK577" s="12"/>
      <c r="HL577" s="12"/>
      <c r="HM577" s="12"/>
      <c r="HN577" s="12"/>
      <c r="HO577" s="12"/>
      <c r="HP577" s="12"/>
      <c r="HQ577" s="12"/>
      <c r="HR577" s="12"/>
      <c r="HS577" s="12"/>
      <c r="HT577" s="12"/>
      <c r="HU577" s="12"/>
      <c r="HV577" s="12"/>
      <c r="HW577" s="12"/>
      <c r="HX577" s="12"/>
      <c r="HY577" s="12"/>
      <c r="HZ577" s="12"/>
      <c r="IA577" s="12"/>
      <c r="IB577" s="12"/>
      <c r="IC577" s="12"/>
      <c r="ID577" s="12"/>
      <c r="IE577" s="12"/>
    </row>
    <row r="578" spans="1:239" s="24" customFormat="1" ht="14.25" customHeight="1">
      <c r="A578" s="160"/>
      <c r="B578" s="169"/>
      <c r="C578" s="168" t="s">
        <v>780</v>
      </c>
      <c r="D578" s="163">
        <f>D576</f>
        <v>379050</v>
      </c>
      <c r="E578" s="163">
        <f>E576</f>
        <v>507759</v>
      </c>
      <c r="F578" s="163">
        <f>F576</f>
        <v>429792</v>
      </c>
      <c r="G578" s="174">
        <f>F578/E578*100</f>
        <v>84.64488074066634</v>
      </c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1"/>
      <c r="BS578" s="61"/>
      <c r="BT578" s="61"/>
      <c r="BU578" s="61"/>
      <c r="BV578" s="61"/>
      <c r="BW578" s="61"/>
      <c r="BX578" s="61"/>
      <c r="BY578" s="61"/>
      <c r="BZ578" s="61"/>
      <c r="CA578" s="61"/>
      <c r="CB578" s="61"/>
      <c r="CC578" s="61"/>
      <c r="CD578" s="61"/>
      <c r="CE578" s="61"/>
      <c r="CF578" s="61"/>
      <c r="CG578" s="61"/>
      <c r="CH578" s="61"/>
      <c r="CI578" s="61"/>
      <c r="CJ578" s="61"/>
      <c r="CK578" s="61"/>
      <c r="CL578" s="61"/>
      <c r="CM578" s="61"/>
      <c r="CN578" s="61"/>
      <c r="CO578" s="61"/>
      <c r="CP578" s="61"/>
      <c r="CQ578" s="61"/>
      <c r="CR578" s="61"/>
      <c r="CS578" s="61"/>
      <c r="CT578" s="61"/>
      <c r="CU578" s="61"/>
      <c r="CV578" s="61"/>
      <c r="CW578" s="61"/>
      <c r="CX578" s="61"/>
      <c r="CY578" s="61"/>
      <c r="CZ578" s="61"/>
      <c r="DA578" s="61"/>
      <c r="DB578" s="61"/>
      <c r="DC578" s="61"/>
      <c r="DD578" s="61"/>
      <c r="DE578" s="61"/>
      <c r="DF578" s="61"/>
      <c r="DG578" s="61"/>
      <c r="DH578" s="61"/>
      <c r="DI578" s="61"/>
      <c r="DJ578" s="61"/>
      <c r="DK578" s="61"/>
      <c r="DL578" s="61"/>
      <c r="DM578" s="61"/>
      <c r="DN578" s="61"/>
      <c r="DO578" s="61"/>
      <c r="DP578" s="61"/>
      <c r="DQ578" s="61"/>
      <c r="DR578" s="61"/>
      <c r="DS578" s="61"/>
      <c r="DT578" s="61"/>
      <c r="DU578" s="61"/>
      <c r="DV578" s="61"/>
      <c r="DW578" s="61"/>
      <c r="DX578" s="61"/>
      <c r="DY578" s="61"/>
      <c r="DZ578" s="61"/>
      <c r="EA578" s="61"/>
      <c r="EB578" s="61"/>
      <c r="EC578" s="61"/>
      <c r="ED578" s="61"/>
      <c r="EE578" s="61"/>
      <c r="EF578" s="61"/>
      <c r="EG578" s="61"/>
      <c r="EH578" s="61"/>
      <c r="EI578" s="61"/>
      <c r="EJ578" s="61"/>
      <c r="EK578" s="61"/>
      <c r="EL578" s="61"/>
      <c r="EM578" s="61"/>
      <c r="EN578" s="61"/>
      <c r="EO578" s="61"/>
      <c r="EP578" s="61"/>
      <c r="EQ578" s="61"/>
      <c r="ER578" s="61"/>
      <c r="ES578" s="61"/>
      <c r="ET578" s="61"/>
      <c r="EU578" s="61"/>
      <c r="EV578" s="61"/>
      <c r="EW578" s="61"/>
      <c r="EX578" s="61"/>
      <c r="EY578" s="61"/>
      <c r="EZ578" s="61"/>
      <c r="FA578" s="61"/>
      <c r="FB578" s="61"/>
      <c r="FC578" s="61"/>
      <c r="FD578" s="61"/>
      <c r="FE578" s="61"/>
      <c r="FF578" s="61"/>
      <c r="FG578" s="61"/>
      <c r="FH578" s="61"/>
      <c r="FI578" s="61"/>
      <c r="FJ578" s="61"/>
      <c r="FK578" s="61"/>
      <c r="FL578" s="61"/>
      <c r="FM578" s="61"/>
      <c r="FN578" s="61"/>
      <c r="FO578" s="61"/>
      <c r="FP578" s="61"/>
      <c r="FQ578" s="61"/>
      <c r="FR578" s="61"/>
      <c r="FS578" s="61"/>
      <c r="FT578" s="61"/>
      <c r="FU578" s="61"/>
      <c r="FV578" s="61"/>
      <c r="FW578" s="61"/>
      <c r="FX578" s="61"/>
      <c r="FY578" s="61"/>
      <c r="FZ578" s="61"/>
      <c r="GA578" s="61"/>
      <c r="GB578" s="61"/>
      <c r="GC578" s="61"/>
      <c r="GD578" s="61"/>
      <c r="GE578" s="61"/>
      <c r="GF578" s="61"/>
      <c r="GG578" s="61"/>
      <c r="GH578" s="61"/>
      <c r="GI578" s="61"/>
      <c r="GJ578" s="61"/>
      <c r="GK578" s="61"/>
      <c r="GL578" s="61"/>
      <c r="GM578" s="61"/>
      <c r="GN578" s="61"/>
      <c r="GO578" s="61"/>
      <c r="GP578" s="61"/>
      <c r="GQ578" s="61"/>
      <c r="GR578" s="61"/>
      <c r="GS578" s="61"/>
      <c r="GT578" s="61"/>
      <c r="GU578" s="61"/>
      <c r="GV578" s="61"/>
      <c r="GW578" s="61"/>
      <c r="GX578" s="61"/>
      <c r="GY578" s="61"/>
      <c r="GZ578" s="61"/>
      <c r="HA578" s="61"/>
      <c r="HB578" s="61"/>
      <c r="HC578" s="61"/>
      <c r="HD578" s="61"/>
      <c r="HE578" s="61"/>
      <c r="HF578" s="61"/>
      <c r="HG578" s="61"/>
      <c r="HH578" s="61"/>
      <c r="HI578" s="61"/>
      <c r="HJ578" s="61"/>
      <c r="HK578" s="61"/>
      <c r="HL578" s="61"/>
      <c r="HM578" s="61"/>
      <c r="HN578" s="61"/>
      <c r="HO578" s="61"/>
      <c r="HP578" s="61"/>
      <c r="HQ578" s="61"/>
      <c r="HR578" s="61"/>
      <c r="HS578" s="61"/>
      <c r="HT578" s="61"/>
      <c r="HU578" s="61"/>
      <c r="HV578" s="61"/>
      <c r="HW578" s="61"/>
      <c r="HX578" s="61"/>
      <c r="HY578" s="61"/>
      <c r="HZ578" s="61"/>
      <c r="IA578" s="61"/>
      <c r="IB578" s="61"/>
      <c r="IC578" s="61"/>
      <c r="ID578" s="61"/>
      <c r="IE578" s="61"/>
    </row>
    <row r="579" spans="1:239" s="24" customFormat="1" ht="14.25" customHeight="1">
      <c r="A579" s="13"/>
      <c r="B579" s="53"/>
      <c r="C579" s="155"/>
      <c r="D579" s="156"/>
      <c r="E579" s="61"/>
      <c r="F579" s="158"/>
      <c r="G579" s="25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  <c r="ER579" s="12"/>
      <c r="ES579" s="12"/>
      <c r="ET579" s="12"/>
      <c r="EU579" s="12"/>
      <c r="EV579" s="12"/>
      <c r="EW579" s="12"/>
      <c r="EX579" s="12"/>
      <c r="EY579" s="12"/>
      <c r="EZ579" s="12"/>
      <c r="FA579" s="12"/>
      <c r="FB579" s="12"/>
      <c r="FC579" s="12"/>
      <c r="FD579" s="12"/>
      <c r="FE579" s="12"/>
      <c r="FF579" s="12"/>
      <c r="FG579" s="12"/>
      <c r="FH579" s="12"/>
      <c r="FI579" s="12"/>
      <c r="FJ579" s="12"/>
      <c r="FK579" s="12"/>
      <c r="FL579" s="12"/>
      <c r="FM579" s="12"/>
      <c r="FN579" s="12"/>
      <c r="FO579" s="12"/>
      <c r="FP579" s="12"/>
      <c r="FQ579" s="12"/>
      <c r="FR579" s="12"/>
      <c r="FS579" s="12"/>
      <c r="FT579" s="12"/>
      <c r="FU579" s="12"/>
      <c r="FV579" s="12"/>
      <c r="FW579" s="12"/>
      <c r="FX579" s="12"/>
      <c r="FY579" s="12"/>
      <c r="FZ579" s="12"/>
      <c r="GA579" s="12"/>
      <c r="GB579" s="12"/>
      <c r="GC579" s="12"/>
      <c r="GD579" s="12"/>
      <c r="GE579" s="12"/>
      <c r="GF579" s="12"/>
      <c r="GG579" s="12"/>
      <c r="GH579" s="12"/>
      <c r="GI579" s="12"/>
      <c r="GJ579" s="12"/>
      <c r="GK579" s="12"/>
      <c r="GL579" s="12"/>
      <c r="GM579" s="12"/>
      <c r="GN579" s="12"/>
      <c r="GO579" s="12"/>
      <c r="GP579" s="12"/>
      <c r="GQ579" s="12"/>
      <c r="GR579" s="12"/>
      <c r="GS579" s="12"/>
      <c r="GT579" s="12"/>
      <c r="GU579" s="12"/>
      <c r="GV579" s="12"/>
      <c r="GW579" s="12"/>
      <c r="GX579" s="12"/>
      <c r="GY579" s="12"/>
      <c r="GZ579" s="12"/>
      <c r="HA579" s="12"/>
      <c r="HB579" s="12"/>
      <c r="HC579" s="12"/>
      <c r="HD579" s="12"/>
      <c r="HE579" s="12"/>
      <c r="HF579" s="12"/>
      <c r="HG579" s="12"/>
      <c r="HH579" s="12"/>
      <c r="HI579" s="12"/>
      <c r="HJ579" s="12"/>
      <c r="HK579" s="12"/>
      <c r="HL579" s="12"/>
      <c r="HM579" s="12"/>
      <c r="HN579" s="12"/>
      <c r="HO579" s="12"/>
      <c r="HP579" s="12"/>
      <c r="HQ579" s="12"/>
      <c r="HR579" s="12"/>
      <c r="HS579" s="12"/>
      <c r="HT579" s="12"/>
      <c r="HU579" s="12"/>
      <c r="HV579" s="12"/>
      <c r="HW579" s="12"/>
      <c r="HX579" s="12"/>
      <c r="HY579" s="12"/>
      <c r="HZ579" s="12"/>
      <c r="IA579" s="12"/>
      <c r="IB579" s="12"/>
      <c r="IC579" s="12"/>
      <c r="ID579" s="12"/>
      <c r="IE579" s="12"/>
    </row>
    <row r="580" spans="1:7" ht="15.75">
      <c r="A580" s="58" t="s">
        <v>824</v>
      </c>
      <c r="B580" s="24"/>
      <c r="C580" s="24"/>
      <c r="G580" s="12"/>
    </row>
    <row r="581" spans="1:7" ht="14.25" customHeight="1">
      <c r="A581" s="60" t="s">
        <v>1208</v>
      </c>
      <c r="B581" s="11"/>
      <c r="G581" s="12"/>
    </row>
    <row r="582" spans="1:4" ht="9" customHeight="1">
      <c r="A582" s="52"/>
      <c r="B582" s="11"/>
      <c r="D582" s="12" t="s">
        <v>781</v>
      </c>
    </row>
    <row r="583" spans="1:7" ht="25.5" customHeight="1">
      <c r="A583" s="5" t="s">
        <v>1144</v>
      </c>
      <c r="B583" s="5" t="s">
        <v>1145</v>
      </c>
      <c r="C583" s="4" t="s">
        <v>1148</v>
      </c>
      <c r="D583" s="773" t="s">
        <v>1242</v>
      </c>
      <c r="E583" s="774" t="s">
        <v>1243</v>
      </c>
      <c r="F583" s="5" t="s">
        <v>1139</v>
      </c>
      <c r="G583" s="37" t="s">
        <v>956</v>
      </c>
    </row>
    <row r="584" spans="1:7" ht="38.25" customHeight="1">
      <c r="A584" s="229" t="s">
        <v>1066</v>
      </c>
      <c r="B584" s="109">
        <v>3636</v>
      </c>
      <c r="C584" s="100" t="s">
        <v>111</v>
      </c>
      <c r="D584" s="133">
        <v>5690</v>
      </c>
      <c r="E584" s="133">
        <v>6520</v>
      </c>
      <c r="F584" s="132">
        <v>5498</v>
      </c>
      <c r="G584" s="135">
        <f>F584/E584*100</f>
        <v>84.32515337423312</v>
      </c>
    </row>
    <row r="585" spans="1:9" ht="25.5" customHeight="1">
      <c r="A585" s="112" t="s">
        <v>1066</v>
      </c>
      <c r="B585" s="108">
        <v>6172</v>
      </c>
      <c r="C585" s="100" t="s">
        <v>550</v>
      </c>
      <c r="D585" s="133">
        <v>17738</v>
      </c>
      <c r="E585" s="133">
        <v>20208</v>
      </c>
      <c r="F585" s="132">
        <v>20084</v>
      </c>
      <c r="G585" s="135">
        <f>F585/E585*100</f>
        <v>99.38638163103721</v>
      </c>
      <c r="I585" s="783"/>
    </row>
    <row r="586" spans="1:7" ht="15" customHeight="1">
      <c r="A586" s="151"/>
      <c r="B586" s="167"/>
      <c r="C586" s="166" t="s">
        <v>778</v>
      </c>
      <c r="D586" s="217">
        <f>SUM(D584:D585)</f>
        <v>23428</v>
      </c>
      <c r="E586" s="217">
        <f>SUM(E584:E585)</f>
        <v>26728</v>
      </c>
      <c r="F586" s="235">
        <f>SUM(F584:F585)</f>
        <v>25582</v>
      </c>
      <c r="G586" s="80">
        <f>F586/E586*100</f>
        <v>95.7123615683927</v>
      </c>
    </row>
    <row r="587" spans="1:7" ht="12.75">
      <c r="A587" s="13"/>
      <c r="B587" s="53"/>
      <c r="C587" s="155"/>
      <c r="D587" s="156"/>
      <c r="E587" s="157"/>
      <c r="F587" s="158"/>
      <c r="G587" s="25"/>
    </row>
    <row r="588" spans="1:7" ht="14.25" customHeight="1">
      <c r="A588" s="35" t="s">
        <v>1209</v>
      </c>
      <c r="B588" s="53"/>
      <c r="C588" s="54"/>
      <c r="D588" s="55"/>
      <c r="E588" s="56"/>
      <c r="F588" s="40"/>
      <c r="G588" s="57"/>
    </row>
    <row r="589" spans="1:7" ht="9" customHeight="1">
      <c r="A589" s="13"/>
      <c r="B589" s="53"/>
      <c r="C589" s="54"/>
      <c r="D589" s="55"/>
      <c r="E589" s="56"/>
      <c r="F589" s="40"/>
      <c r="G589" s="57"/>
    </row>
    <row r="590" spans="1:7" ht="25.5" customHeight="1">
      <c r="A590" s="5" t="s">
        <v>1144</v>
      </c>
      <c r="B590" s="5" t="s">
        <v>1145</v>
      </c>
      <c r="C590" s="4" t="s">
        <v>1148</v>
      </c>
      <c r="D590" s="773" t="s">
        <v>1242</v>
      </c>
      <c r="E590" s="774" t="s">
        <v>1243</v>
      </c>
      <c r="F590" s="5" t="s">
        <v>1139</v>
      </c>
      <c r="G590" s="37" t="s">
        <v>956</v>
      </c>
    </row>
    <row r="591" spans="1:7" ht="76.5" customHeight="1">
      <c r="A591" s="112" t="s">
        <v>1066</v>
      </c>
      <c r="B591" s="108">
        <v>3636</v>
      </c>
      <c r="C591" s="113" t="s">
        <v>1235</v>
      </c>
      <c r="D591" s="133">
        <v>6800</v>
      </c>
      <c r="E591" s="133">
        <v>9877</v>
      </c>
      <c r="F591" s="132">
        <v>8019</v>
      </c>
      <c r="G591" s="135">
        <f>F591/E591*100</f>
        <v>81.18862002632379</v>
      </c>
    </row>
    <row r="592" spans="1:7" ht="25.5" customHeight="1">
      <c r="A592" s="112" t="s">
        <v>1066</v>
      </c>
      <c r="B592" s="108">
        <v>6172</v>
      </c>
      <c r="C592" s="100" t="s">
        <v>1233</v>
      </c>
      <c r="D592" s="133">
        <v>3630</v>
      </c>
      <c r="E592" s="133">
        <v>3630</v>
      </c>
      <c r="F592" s="132">
        <v>3525</v>
      </c>
      <c r="G592" s="135">
        <f>F592/E592*100</f>
        <v>97.10743801652893</v>
      </c>
    </row>
    <row r="593" spans="1:7" ht="15" customHeight="1">
      <c r="A593" s="151"/>
      <c r="B593" s="167"/>
      <c r="C593" s="206" t="s">
        <v>779</v>
      </c>
      <c r="D593" s="204">
        <f>SUM(D591:D592)</f>
        <v>10430</v>
      </c>
      <c r="E593" s="205">
        <f>SUM(E591:E592)</f>
        <v>13507</v>
      </c>
      <c r="F593" s="205">
        <f>SUM(F591:F592)</f>
        <v>11544</v>
      </c>
      <c r="G593" s="173">
        <f>F593/E593*100</f>
        <v>85.46679499518768</v>
      </c>
    </row>
    <row r="594" spans="1:7" ht="12.75">
      <c r="A594" s="13"/>
      <c r="B594" s="53"/>
      <c r="C594" s="155"/>
      <c r="D594" s="156"/>
      <c r="E594" s="157"/>
      <c r="F594" s="192"/>
      <c r="G594" s="83"/>
    </row>
    <row r="595" spans="1:239" s="10" customFormat="1" ht="15" customHeight="1">
      <c r="A595" s="160"/>
      <c r="B595" s="169"/>
      <c r="C595" s="168" t="s">
        <v>780</v>
      </c>
      <c r="D595" s="161">
        <f>D586+D593</f>
        <v>33858</v>
      </c>
      <c r="E595" s="162">
        <f>E586+E593</f>
        <v>40235</v>
      </c>
      <c r="F595" s="163">
        <f>F586+F593</f>
        <v>37126</v>
      </c>
      <c r="G595" s="22">
        <f>F595/E595*100</f>
        <v>92.27289673170127</v>
      </c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  <c r="ER595" s="12"/>
      <c r="ES595" s="12"/>
      <c r="ET595" s="12"/>
      <c r="EU595" s="12"/>
      <c r="EV595" s="12"/>
      <c r="EW595" s="12"/>
      <c r="EX595" s="12"/>
      <c r="EY595" s="12"/>
      <c r="EZ595" s="12"/>
      <c r="FA595" s="12"/>
      <c r="FB595" s="12"/>
      <c r="FC595" s="12"/>
      <c r="FD595" s="12"/>
      <c r="FE595" s="12"/>
      <c r="FF595" s="12"/>
      <c r="FG595" s="12"/>
      <c r="FH595" s="12"/>
      <c r="FI595" s="12"/>
      <c r="FJ595" s="12"/>
      <c r="FK595" s="12"/>
      <c r="FL595" s="12"/>
      <c r="FM595" s="12"/>
      <c r="FN595" s="12"/>
      <c r="FO595" s="12"/>
      <c r="FP595" s="12"/>
      <c r="FQ595" s="12"/>
      <c r="FR595" s="12"/>
      <c r="FS595" s="12"/>
      <c r="FT595" s="12"/>
      <c r="FU595" s="12"/>
      <c r="FV595" s="12"/>
      <c r="FW595" s="12"/>
      <c r="FX595" s="12"/>
      <c r="FY595" s="12"/>
      <c r="FZ595" s="12"/>
      <c r="GA595" s="12"/>
      <c r="GB595" s="12"/>
      <c r="GC595" s="12"/>
      <c r="GD595" s="12"/>
      <c r="GE595" s="12"/>
      <c r="GF595" s="12"/>
      <c r="GG595" s="12"/>
      <c r="GH595" s="12"/>
      <c r="GI595" s="12"/>
      <c r="GJ595" s="12"/>
      <c r="GK595" s="12"/>
      <c r="GL595" s="12"/>
      <c r="GM595" s="12"/>
      <c r="GN595" s="12"/>
      <c r="GO595" s="12"/>
      <c r="GP595" s="12"/>
      <c r="GQ595" s="12"/>
      <c r="GR595" s="12"/>
      <c r="GS595" s="12"/>
      <c r="GT595" s="12"/>
      <c r="GU595" s="12"/>
      <c r="GV595" s="12"/>
      <c r="GW595" s="12"/>
      <c r="GX595" s="12"/>
      <c r="GY595" s="12"/>
      <c r="GZ595" s="12"/>
      <c r="HA595" s="12"/>
      <c r="HB595" s="12"/>
      <c r="HC595" s="12"/>
      <c r="HD595" s="12"/>
      <c r="HE595" s="12"/>
      <c r="HF595" s="12"/>
      <c r="HG595" s="12"/>
      <c r="HH595" s="12"/>
      <c r="HI595" s="12"/>
      <c r="HJ595" s="12"/>
      <c r="HK595" s="12"/>
      <c r="HL595" s="12"/>
      <c r="HM595" s="12"/>
      <c r="HN595" s="12"/>
      <c r="HO595" s="12"/>
      <c r="HP595" s="12"/>
      <c r="HQ595" s="12"/>
      <c r="HR595" s="12"/>
      <c r="HS595" s="12"/>
      <c r="HT595" s="12"/>
      <c r="HU595" s="12"/>
      <c r="HV595" s="12"/>
      <c r="HW595" s="12"/>
      <c r="HX595" s="12"/>
      <c r="HY595" s="12"/>
      <c r="HZ595" s="12"/>
      <c r="IA595" s="12"/>
      <c r="IB595" s="12"/>
      <c r="IC595" s="12"/>
      <c r="ID595" s="12"/>
      <c r="IE595" s="12"/>
    </row>
    <row r="596" spans="1:239" s="10" customFormat="1" ht="12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  <c r="ER596" s="12"/>
      <c r="ES596" s="12"/>
      <c r="ET596" s="12"/>
      <c r="EU596" s="12"/>
      <c r="EV596" s="12"/>
      <c r="EW596" s="12"/>
      <c r="EX596" s="12"/>
      <c r="EY596" s="12"/>
      <c r="EZ596" s="12"/>
      <c r="FA596" s="12"/>
      <c r="FB596" s="12"/>
      <c r="FC596" s="12"/>
      <c r="FD596" s="12"/>
      <c r="FE596" s="12"/>
      <c r="FF596" s="12"/>
      <c r="FG596" s="12"/>
      <c r="FH596" s="12"/>
      <c r="FI596" s="12"/>
      <c r="FJ596" s="12"/>
      <c r="FK596" s="12"/>
      <c r="FL596" s="12"/>
      <c r="FM596" s="12"/>
      <c r="FN596" s="12"/>
      <c r="FO596" s="12"/>
      <c r="FP596" s="12"/>
      <c r="FQ596" s="12"/>
      <c r="FR596" s="12"/>
      <c r="FS596" s="12"/>
      <c r="FT596" s="12"/>
      <c r="FU596" s="12"/>
      <c r="FV596" s="12"/>
      <c r="FW596" s="12"/>
      <c r="FX596" s="12"/>
      <c r="FY596" s="12"/>
      <c r="FZ596" s="12"/>
      <c r="GA596" s="12"/>
      <c r="GB596" s="12"/>
      <c r="GC596" s="12"/>
      <c r="GD596" s="12"/>
      <c r="GE596" s="12"/>
      <c r="GF596" s="12"/>
      <c r="GG596" s="12"/>
      <c r="GH596" s="12"/>
      <c r="GI596" s="12"/>
      <c r="GJ596" s="12"/>
      <c r="GK596" s="12"/>
      <c r="GL596" s="12"/>
      <c r="GM596" s="12"/>
      <c r="GN596" s="12"/>
      <c r="GO596" s="12"/>
      <c r="GP596" s="12"/>
      <c r="GQ596" s="12"/>
      <c r="GR596" s="12"/>
      <c r="GS596" s="12"/>
      <c r="GT596" s="12"/>
      <c r="GU596" s="12"/>
      <c r="GV596" s="12"/>
      <c r="GW596" s="12"/>
      <c r="GX596" s="12"/>
      <c r="GY596" s="12"/>
      <c r="GZ596" s="12"/>
      <c r="HA596" s="12"/>
      <c r="HB596" s="12"/>
      <c r="HC596" s="12"/>
      <c r="HD596" s="12"/>
      <c r="HE596" s="12"/>
      <c r="HF596" s="12"/>
      <c r="HG596" s="12"/>
      <c r="HH596" s="12"/>
      <c r="HI596" s="12"/>
      <c r="HJ596" s="12"/>
      <c r="HK596" s="12"/>
      <c r="HL596" s="12"/>
      <c r="HM596" s="12"/>
      <c r="HN596" s="12"/>
      <c r="HO596" s="12"/>
      <c r="HP596" s="12"/>
      <c r="HQ596" s="12"/>
      <c r="HR596" s="12"/>
      <c r="HS596" s="12"/>
      <c r="HT596" s="12"/>
      <c r="HU596" s="12"/>
      <c r="HV596" s="12"/>
      <c r="HW596" s="12"/>
      <c r="HX596" s="12"/>
      <c r="HY596" s="12"/>
      <c r="HZ596" s="12"/>
      <c r="IA596" s="12"/>
      <c r="IB596" s="12"/>
      <c r="IC596" s="12"/>
      <c r="ID596" s="12"/>
      <c r="IE596" s="12"/>
    </row>
    <row r="597" spans="1:239" s="24" customFormat="1" ht="15.75" customHeight="1">
      <c r="A597" s="58" t="s">
        <v>1222</v>
      </c>
      <c r="D597" s="61"/>
      <c r="E597" s="61"/>
      <c r="F597" s="61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  <c r="GE597" s="12"/>
      <c r="GF597" s="12"/>
      <c r="GG597" s="12"/>
      <c r="GH597" s="12"/>
      <c r="GI597" s="12"/>
      <c r="GJ597" s="12"/>
      <c r="GK597" s="12"/>
      <c r="GL597" s="12"/>
      <c r="GM597" s="12"/>
      <c r="GN597" s="12"/>
      <c r="GO597" s="12"/>
      <c r="GP597" s="12"/>
      <c r="GQ597" s="12"/>
      <c r="GR597" s="12"/>
      <c r="GS597" s="12"/>
      <c r="GT597" s="12"/>
      <c r="GU597" s="12"/>
      <c r="GV597" s="12"/>
      <c r="GW597" s="12"/>
      <c r="GX597" s="12"/>
      <c r="GY597" s="12"/>
      <c r="GZ597" s="12"/>
      <c r="HA597" s="12"/>
      <c r="HB597" s="12"/>
      <c r="HC597" s="12"/>
      <c r="HD597" s="12"/>
      <c r="HE597" s="12"/>
      <c r="HF597" s="12"/>
      <c r="HG597" s="12"/>
      <c r="HH597" s="12"/>
      <c r="HI597" s="12"/>
      <c r="HJ597" s="12"/>
      <c r="HK597" s="12"/>
      <c r="HL597" s="12"/>
      <c r="HM597" s="12"/>
      <c r="HN597" s="12"/>
      <c r="HO597" s="12"/>
      <c r="HP597" s="12"/>
      <c r="HQ597" s="12"/>
      <c r="HR597" s="12"/>
      <c r="HS597" s="12"/>
      <c r="HT597" s="12"/>
      <c r="HU597" s="12"/>
      <c r="HV597" s="12"/>
      <c r="HW597" s="12"/>
      <c r="HX597" s="12"/>
      <c r="HY597" s="12"/>
      <c r="HZ597" s="12"/>
      <c r="IA597" s="12"/>
      <c r="IB597" s="12"/>
      <c r="IC597" s="12"/>
      <c r="ID597" s="12"/>
      <c r="IE597" s="12"/>
    </row>
    <row r="598" spans="1:7" ht="25.5" customHeight="1">
      <c r="A598" s="5" t="s">
        <v>1144</v>
      </c>
      <c r="B598" s="5" t="s">
        <v>1145</v>
      </c>
      <c r="C598" s="4" t="s">
        <v>1148</v>
      </c>
      <c r="D598" s="773" t="s">
        <v>1242</v>
      </c>
      <c r="E598" s="774" t="s">
        <v>1243</v>
      </c>
      <c r="F598" s="5" t="s">
        <v>1139</v>
      </c>
      <c r="G598" s="37" t="s">
        <v>956</v>
      </c>
    </row>
    <row r="599" spans="1:7" ht="12.75" customHeight="1">
      <c r="A599" s="112" t="s">
        <v>1060</v>
      </c>
      <c r="B599" s="109">
        <v>6409</v>
      </c>
      <c r="C599" s="110" t="s">
        <v>1047</v>
      </c>
      <c r="D599" s="322">
        <v>100000</v>
      </c>
      <c r="E599" s="625">
        <v>1</v>
      </c>
      <c r="F599" s="221" t="s">
        <v>777</v>
      </c>
      <c r="G599" s="221" t="s">
        <v>777</v>
      </c>
    </row>
    <row r="600" spans="1:7" ht="25.5">
      <c r="A600" s="112" t="s">
        <v>1060</v>
      </c>
      <c r="B600" s="109">
        <v>6409</v>
      </c>
      <c r="C600" s="110" t="s">
        <v>1049</v>
      </c>
      <c r="D600" s="322">
        <v>40000</v>
      </c>
      <c r="E600" s="625">
        <v>22</v>
      </c>
      <c r="F600" s="221" t="s">
        <v>777</v>
      </c>
      <c r="G600" s="221" t="s">
        <v>777</v>
      </c>
    </row>
    <row r="601" spans="1:7" ht="25.5" customHeight="1">
      <c r="A601" s="112" t="s">
        <v>1060</v>
      </c>
      <c r="B601" s="109">
        <v>6409</v>
      </c>
      <c r="C601" s="110" t="s">
        <v>1050</v>
      </c>
      <c r="D601" s="322">
        <v>5000</v>
      </c>
      <c r="E601" s="625">
        <v>0</v>
      </c>
      <c r="F601" s="221" t="s">
        <v>777</v>
      </c>
      <c r="G601" s="221" t="s">
        <v>777</v>
      </c>
    </row>
    <row r="602" spans="1:7" ht="15" customHeight="1">
      <c r="A602" s="160"/>
      <c r="B602" s="169"/>
      <c r="C602" s="168" t="s">
        <v>780</v>
      </c>
      <c r="D602" s="161">
        <f>SUM(D599:D601)</f>
        <v>145000</v>
      </c>
      <c r="E602" s="162">
        <f>SUM(E599:E601)</f>
        <v>23</v>
      </c>
      <c r="F602" s="163">
        <f>SUM(F599:F601)</f>
        <v>0</v>
      </c>
      <c r="G602" s="22">
        <f>F602/E602*100</f>
        <v>0</v>
      </c>
    </row>
    <row r="603" ht="12.75" customHeight="1"/>
    <row r="604" spans="1:3" ht="15.75">
      <c r="A604" s="386" t="s">
        <v>1200</v>
      </c>
      <c r="B604" s="382"/>
      <c r="C604" s="382"/>
    </row>
    <row r="605" spans="1:7" ht="25.5" customHeight="1">
      <c r="A605" s="5" t="s">
        <v>1144</v>
      </c>
      <c r="B605" s="5" t="s">
        <v>1145</v>
      </c>
      <c r="C605" s="4" t="s">
        <v>1148</v>
      </c>
      <c r="D605" s="773" t="s">
        <v>1242</v>
      </c>
      <c r="E605" s="774" t="s">
        <v>1243</v>
      </c>
      <c r="F605" s="5" t="s">
        <v>1139</v>
      </c>
      <c r="G605" s="37" t="s">
        <v>956</v>
      </c>
    </row>
    <row r="606" spans="1:7" ht="25.5" customHeight="1">
      <c r="A606" s="112">
        <v>1700</v>
      </c>
      <c r="B606" s="109">
        <v>6330</v>
      </c>
      <c r="C606" s="110" t="s">
        <v>1237</v>
      </c>
      <c r="D606" s="322">
        <v>310</v>
      </c>
      <c r="E606" s="625">
        <v>310</v>
      </c>
      <c r="F606" s="132">
        <v>310</v>
      </c>
      <c r="G606" s="221">
        <f aca="true" t="shared" si="18" ref="G606:G615">F606/E606*100</f>
        <v>100</v>
      </c>
    </row>
    <row r="607" spans="1:7" ht="25.5" customHeight="1">
      <c r="A607" s="112">
        <v>1700</v>
      </c>
      <c r="B607" s="109">
        <v>6330</v>
      </c>
      <c r="C607" s="110" t="s">
        <v>1238</v>
      </c>
      <c r="D607" s="322">
        <v>4797</v>
      </c>
      <c r="E607" s="625">
        <v>4797</v>
      </c>
      <c r="F607" s="132">
        <v>4797</v>
      </c>
      <c r="G607" s="221">
        <f t="shared" si="18"/>
        <v>100</v>
      </c>
    </row>
    <row r="608" spans="1:7" ht="25.5" customHeight="1">
      <c r="A608" s="112">
        <v>1700</v>
      </c>
      <c r="B608" s="109">
        <v>6399</v>
      </c>
      <c r="C608" s="110" t="s">
        <v>925</v>
      </c>
      <c r="D608" s="322">
        <v>40000</v>
      </c>
      <c r="E608" s="207">
        <v>138998</v>
      </c>
      <c r="F608" s="132">
        <v>138998</v>
      </c>
      <c r="G608" s="221">
        <f t="shared" si="18"/>
        <v>100</v>
      </c>
    </row>
    <row r="609" spans="1:7" ht="12.75" customHeight="1">
      <c r="A609" s="112">
        <v>1700</v>
      </c>
      <c r="B609" s="109">
        <v>6399</v>
      </c>
      <c r="C609" s="110" t="s">
        <v>1026</v>
      </c>
      <c r="D609" s="322">
        <v>5000</v>
      </c>
      <c r="E609" s="207">
        <v>-49007</v>
      </c>
      <c r="F609" s="132">
        <v>-76545</v>
      </c>
      <c r="G609" s="221">
        <f t="shared" si="18"/>
        <v>156.19197257534637</v>
      </c>
    </row>
    <row r="610" spans="1:7" ht="12.75" customHeight="1">
      <c r="A610" s="112" t="s">
        <v>1060</v>
      </c>
      <c r="B610" s="109">
        <v>6310</v>
      </c>
      <c r="C610" s="100" t="s">
        <v>1180</v>
      </c>
      <c r="D610" s="322">
        <v>20000</v>
      </c>
      <c r="E610" s="625">
        <v>20000</v>
      </c>
      <c r="F610" s="132">
        <v>7841</v>
      </c>
      <c r="G610" s="221">
        <f t="shared" si="18"/>
        <v>39.205</v>
      </c>
    </row>
    <row r="611" spans="1:7" ht="12.75" customHeight="1">
      <c r="A611" s="112" t="s">
        <v>862</v>
      </c>
      <c r="B611" s="109">
        <v>6310</v>
      </c>
      <c r="C611" s="100" t="s">
        <v>783</v>
      </c>
      <c r="D611" s="322">
        <v>0</v>
      </c>
      <c r="E611" s="625">
        <v>0</v>
      </c>
      <c r="F611" s="132">
        <v>258</v>
      </c>
      <c r="G611" s="221" t="s">
        <v>777</v>
      </c>
    </row>
    <row r="612" spans="1:7" ht="12.75" customHeight="1">
      <c r="A612" s="112" t="s">
        <v>1060</v>
      </c>
      <c r="B612" s="109">
        <v>6402</v>
      </c>
      <c r="C612" s="110" t="s">
        <v>1156</v>
      </c>
      <c r="D612" s="133">
        <v>0</v>
      </c>
      <c r="E612" s="132">
        <v>883</v>
      </c>
      <c r="F612" s="208">
        <v>882</v>
      </c>
      <c r="G612" s="221">
        <f t="shared" si="18"/>
        <v>99.88674971687429</v>
      </c>
    </row>
    <row r="613" spans="1:7" ht="25.5" customHeight="1">
      <c r="A613" s="112" t="s">
        <v>1060</v>
      </c>
      <c r="B613" s="109">
        <v>6402</v>
      </c>
      <c r="C613" s="743" t="s">
        <v>762</v>
      </c>
      <c r="D613" s="133">
        <v>0</v>
      </c>
      <c r="E613" s="132">
        <v>8153</v>
      </c>
      <c r="F613" s="208">
        <v>8153</v>
      </c>
      <c r="G613" s="221">
        <f t="shared" si="18"/>
        <v>100</v>
      </c>
    </row>
    <row r="614" spans="1:7" ht="25.5" customHeight="1">
      <c r="A614" s="112" t="s">
        <v>862</v>
      </c>
      <c r="B614" s="109">
        <v>6172</v>
      </c>
      <c r="C614" s="110" t="s">
        <v>787</v>
      </c>
      <c r="D614" s="133">
        <v>0</v>
      </c>
      <c r="E614" s="132">
        <v>0</v>
      </c>
      <c r="F614" s="208">
        <v>3402</v>
      </c>
      <c r="G614" s="135" t="s">
        <v>777</v>
      </c>
    </row>
    <row r="615" spans="1:7" ht="15" customHeight="1">
      <c r="A615" s="399"/>
      <c r="B615" s="400"/>
      <c r="C615" s="398" t="s">
        <v>780</v>
      </c>
      <c r="D615" s="401">
        <f>SUM(D606:D614)</f>
        <v>70107</v>
      </c>
      <c r="E615" s="401">
        <f>SUM(E606:E614)</f>
        <v>124134</v>
      </c>
      <c r="F615" s="401">
        <f>SUM(F606:F614)</f>
        <v>88096</v>
      </c>
      <c r="G615" s="666">
        <f t="shared" si="18"/>
        <v>70.96846955709152</v>
      </c>
    </row>
    <row r="616" ht="17.25" customHeight="1"/>
    <row r="617" spans="1:7" ht="25.5" customHeight="1">
      <c r="A617" s="879" t="s">
        <v>717</v>
      </c>
      <c r="B617" s="880"/>
      <c r="C617" s="881"/>
      <c r="D617" s="203">
        <f>SUM(D4:D19)</f>
        <v>7236198</v>
      </c>
      <c r="E617" s="203">
        <f>SUM(E4:E19)</f>
        <v>8615243</v>
      </c>
      <c r="F617" s="203">
        <f>SUM(F4:F19)</f>
        <v>8342585</v>
      </c>
      <c r="G617" s="174">
        <f>F617/E617*100</f>
        <v>96.8351676209249</v>
      </c>
    </row>
    <row r="618" spans="2:7" ht="12.75" customHeight="1">
      <c r="B618" s="24"/>
      <c r="C618" s="24"/>
      <c r="D618" s="61"/>
      <c r="E618" s="61"/>
      <c r="F618" s="61"/>
      <c r="G618" s="24"/>
    </row>
    <row r="619" spans="1:7" ht="15.75">
      <c r="A619" s="591" t="s">
        <v>1194</v>
      </c>
      <c r="B619" s="591"/>
      <c r="C619" s="591"/>
      <c r="D619" s="157"/>
      <c r="E619" s="157"/>
      <c r="F619" s="157"/>
      <c r="G619" s="83"/>
    </row>
    <row r="620" spans="1:7" ht="12.75">
      <c r="A620" s="592"/>
      <c r="B620" s="592"/>
      <c r="C620" s="592"/>
      <c r="D620" s="157"/>
      <c r="E620" s="157"/>
      <c r="F620" s="157"/>
      <c r="G620" s="83"/>
    </row>
    <row r="621" spans="1:7" ht="25.5">
      <c r="A621" s="5" t="s">
        <v>1144</v>
      </c>
      <c r="B621" s="5" t="s">
        <v>1145</v>
      </c>
      <c r="C621" s="4" t="s">
        <v>1148</v>
      </c>
      <c r="D621" s="773" t="s">
        <v>1242</v>
      </c>
      <c r="E621" s="774" t="s">
        <v>1243</v>
      </c>
      <c r="F621" s="5" t="s">
        <v>1139</v>
      </c>
      <c r="G621" s="37" t="s">
        <v>956</v>
      </c>
    </row>
    <row r="622" spans="1:7" ht="22.5" customHeight="1">
      <c r="A622" s="112" t="s">
        <v>862</v>
      </c>
      <c r="B622" s="109" t="s">
        <v>862</v>
      </c>
      <c r="C622" s="110" t="s">
        <v>194</v>
      </c>
      <c r="D622" s="322">
        <v>1025062</v>
      </c>
      <c r="E622" s="625">
        <v>2088561</v>
      </c>
      <c r="F622" s="132">
        <v>1668609</v>
      </c>
      <c r="G622" s="221">
        <f>F622/E622*100</f>
        <v>79.89275869845315</v>
      </c>
    </row>
    <row r="623" spans="1:7" ht="15" customHeight="1">
      <c r="A623" s="399"/>
      <c r="B623" s="400"/>
      <c r="C623" s="398" t="s">
        <v>718</v>
      </c>
      <c r="D623" s="401">
        <f>SUM(D621:D622)</f>
        <v>1025062</v>
      </c>
      <c r="E623" s="401">
        <f>SUM(E622)</f>
        <v>2088561</v>
      </c>
      <c r="F623" s="401">
        <f>SUM(F622)</f>
        <v>1668609</v>
      </c>
      <c r="G623" s="22">
        <f>F623/E623*100</f>
        <v>79.89275869845315</v>
      </c>
    </row>
    <row r="624" spans="1:7" ht="12.75">
      <c r="A624" s="345"/>
      <c r="B624" s="346"/>
      <c r="C624" s="347"/>
      <c r="D624" s="348"/>
      <c r="E624" s="299"/>
      <c r="F624" s="349"/>
      <c r="G624" s="302"/>
    </row>
    <row r="625" spans="1:7" ht="15" customHeight="1">
      <c r="A625" s="866" t="s">
        <v>1007</v>
      </c>
      <c r="B625" s="867"/>
      <c r="C625" s="868"/>
      <c r="D625" s="162">
        <f>D617+D622</f>
        <v>8261260</v>
      </c>
      <c r="E625" s="162">
        <f>E617+E622</f>
        <v>10703804</v>
      </c>
      <c r="F625" s="162">
        <f>F617+F622</f>
        <v>10011194</v>
      </c>
      <c r="G625" s="22">
        <f>F625/E625*100</f>
        <v>93.52930976688288</v>
      </c>
    </row>
    <row r="626" spans="1:7" ht="14.25" customHeight="1">
      <c r="A626" s="592"/>
      <c r="B626" s="592"/>
      <c r="C626" s="592"/>
      <c r="D626" s="157"/>
      <c r="E626" s="157"/>
      <c r="F626" s="157"/>
      <c r="G626" s="83"/>
    </row>
    <row r="627" spans="1:7" ht="15.75" customHeight="1">
      <c r="A627" s="58" t="s">
        <v>894</v>
      </c>
      <c r="B627" s="49"/>
      <c r="C627" s="49"/>
      <c r="D627" s="348"/>
      <c r="E627" s="587"/>
      <c r="F627" s="238"/>
      <c r="G627" s="302"/>
    </row>
    <row r="628" spans="1:7" ht="12" customHeight="1">
      <c r="A628" s="345"/>
      <c r="B628" s="346"/>
      <c r="C628" s="347"/>
      <c r="D628" s="348"/>
      <c r="E628" s="587"/>
      <c r="F628" s="238"/>
      <c r="G628" s="302"/>
    </row>
    <row r="629" spans="1:7" ht="25.5" customHeight="1">
      <c r="A629" s="876" t="s">
        <v>1135</v>
      </c>
      <c r="B629" s="877"/>
      <c r="C629" s="878"/>
      <c r="D629" s="598" t="s">
        <v>1242</v>
      </c>
      <c r="E629" s="774" t="s">
        <v>1243</v>
      </c>
      <c r="F629" s="5" t="s">
        <v>1139</v>
      </c>
      <c r="G629" s="37" t="s">
        <v>956</v>
      </c>
    </row>
    <row r="630" spans="1:7" ht="12.75" customHeight="1">
      <c r="A630" s="893" t="s">
        <v>1197</v>
      </c>
      <c r="B630" s="894"/>
      <c r="C630" s="895"/>
      <c r="D630" s="322">
        <v>24400</v>
      </c>
      <c r="E630" s="328">
        <v>24400</v>
      </c>
      <c r="F630" s="219">
        <v>24390</v>
      </c>
      <c r="G630" s="221">
        <f>F630/E630*100</f>
        <v>99.95901639344262</v>
      </c>
    </row>
    <row r="631" spans="1:7" ht="12.75" customHeight="1">
      <c r="A631" s="893" t="s">
        <v>299</v>
      </c>
      <c r="B631" s="894"/>
      <c r="C631" s="895"/>
      <c r="D631" s="322">
        <v>0</v>
      </c>
      <c r="E631" s="328">
        <v>7000</v>
      </c>
      <c r="F631" s="219">
        <v>7000</v>
      </c>
      <c r="G631" s="221">
        <f>F631/E631*100</f>
        <v>100</v>
      </c>
    </row>
    <row r="632" spans="1:7" ht="12.75" customHeight="1">
      <c r="A632" s="893" t="s">
        <v>404</v>
      </c>
      <c r="B632" s="942"/>
      <c r="C632" s="943"/>
      <c r="D632" s="322">
        <v>0</v>
      </c>
      <c r="E632" s="328">
        <v>841524</v>
      </c>
      <c r="F632" s="219">
        <v>841524</v>
      </c>
      <c r="G632" s="221">
        <f>F632/E632*100</f>
        <v>100</v>
      </c>
    </row>
    <row r="633" spans="1:7" ht="25.5" customHeight="1">
      <c r="A633" s="893" t="s">
        <v>300</v>
      </c>
      <c r="B633" s="894"/>
      <c r="C633" s="895"/>
      <c r="D633" s="322">
        <v>0</v>
      </c>
      <c r="E633" s="328">
        <v>8660</v>
      </c>
      <c r="F633" s="219">
        <v>8660</v>
      </c>
      <c r="G633" s="221">
        <f>F633/E633*100</f>
        <v>100</v>
      </c>
    </row>
    <row r="634" spans="1:7" ht="15.75" customHeight="1">
      <c r="A634" s="588"/>
      <c r="B634" s="575"/>
      <c r="C634" s="623" t="s">
        <v>308</v>
      </c>
      <c r="D634" s="356">
        <f>SUM(D630:D630)</f>
        <v>24400</v>
      </c>
      <c r="E634" s="356">
        <f>SUM(E630:E633)</f>
        <v>881584</v>
      </c>
      <c r="F634" s="356">
        <f>SUM(F630:F633)</f>
        <v>881574</v>
      </c>
      <c r="G634" s="173">
        <f>F634/E634*100</f>
        <v>99.99886567814298</v>
      </c>
    </row>
    <row r="635" spans="1:7" ht="13.5" customHeight="1">
      <c r="A635" s="345"/>
      <c r="B635" s="346"/>
      <c r="C635" s="347"/>
      <c r="D635" s="348"/>
      <c r="E635" s="299"/>
      <c r="F635" s="349"/>
      <c r="G635" s="302"/>
    </row>
    <row r="636" spans="1:7" ht="25.5">
      <c r="A636" s="876" t="s">
        <v>271</v>
      </c>
      <c r="B636" s="877"/>
      <c r="C636" s="878"/>
      <c r="D636" s="598" t="s">
        <v>1242</v>
      </c>
      <c r="E636" s="774" t="s">
        <v>1243</v>
      </c>
      <c r="F636" s="5" t="s">
        <v>1139</v>
      </c>
      <c r="G636" s="37" t="s">
        <v>956</v>
      </c>
    </row>
    <row r="637" spans="1:7" ht="25.5" customHeight="1">
      <c r="A637" s="893" t="s">
        <v>719</v>
      </c>
      <c r="B637" s="894"/>
      <c r="C637" s="895"/>
      <c r="D637" s="322">
        <v>0</v>
      </c>
      <c r="E637" s="328">
        <f>4!C40</f>
        <v>1828955</v>
      </c>
      <c r="F637" s="328">
        <f>4!D40</f>
        <v>1755580</v>
      </c>
      <c r="G637" s="221">
        <f>F637/E637*100</f>
        <v>95.98814623651211</v>
      </c>
    </row>
    <row r="638" spans="1:7" ht="14.25" customHeight="1">
      <c r="A638" s="588"/>
      <c r="B638" s="575"/>
      <c r="C638" s="623" t="s">
        <v>238</v>
      </c>
      <c r="D638" s="356">
        <f>SUM(D637)</f>
        <v>0</v>
      </c>
      <c r="E638" s="356">
        <f>SUM(E637)</f>
        <v>1828955</v>
      </c>
      <c r="F638" s="356">
        <f>SUM(F637)</f>
        <v>1755580</v>
      </c>
      <c r="G638" s="368">
        <f>F638/E638*100</f>
        <v>95.98814623651211</v>
      </c>
    </row>
    <row r="639" spans="1:7" ht="12.75">
      <c r="A639" s="403"/>
      <c r="B639" s="403"/>
      <c r="C639" s="403"/>
      <c r="D639" s="593"/>
      <c r="E639" s="594"/>
      <c r="F639" s="587"/>
      <c r="G639" s="302"/>
    </row>
    <row r="640" spans="1:7" ht="12.75">
      <c r="A640" s="866" t="s">
        <v>309</v>
      </c>
      <c r="B640" s="867"/>
      <c r="C640" s="868"/>
      <c r="D640" s="162">
        <f>SUM(D638+D634)</f>
        <v>24400</v>
      </c>
      <c r="E640" s="162">
        <f>SUM(E638+E634)</f>
        <v>2710539</v>
      </c>
      <c r="F640" s="162">
        <f>SUM(F638+F634)</f>
        <v>2637154</v>
      </c>
      <c r="G640" s="624">
        <f>F640/E640*100</f>
        <v>97.29260490256735</v>
      </c>
    </row>
    <row r="641" spans="1:7" ht="12.75">
      <c r="A641" s="403"/>
      <c r="B641" s="403"/>
      <c r="C641" s="403"/>
      <c r="D641" s="593"/>
      <c r="E641" s="594"/>
      <c r="F641" s="587"/>
      <c r="G641" s="302"/>
    </row>
    <row r="642" spans="1:7" ht="12.75">
      <c r="A642" s="592"/>
      <c r="B642" s="592"/>
      <c r="C642" s="592"/>
      <c r="D642" s="157"/>
      <c r="E642" s="157"/>
      <c r="F642" s="157"/>
      <c r="G642" s="83"/>
    </row>
    <row r="643" spans="1:7" ht="13.5" customHeight="1">
      <c r="A643" s="866" t="s">
        <v>1040</v>
      </c>
      <c r="B643" s="867"/>
      <c r="C643" s="868"/>
      <c r="D643" s="162">
        <f>D625+D634+D637</f>
        <v>8285660</v>
      </c>
      <c r="E643" s="162">
        <f>E625+E634+E637</f>
        <v>13414343</v>
      </c>
      <c r="F643" s="162">
        <f>F625+F634+F637</f>
        <v>12648348</v>
      </c>
      <c r="G643" s="22">
        <f>F643/E643*100</f>
        <v>94.28973152095485</v>
      </c>
    </row>
    <row r="645" ht="14.25" customHeight="1"/>
    <row r="646" ht="14.25" customHeight="1"/>
    <row r="647" ht="12.75">
      <c r="F647" s="117"/>
    </row>
  </sheetData>
  <sheetProtection/>
  <mergeCells count="65">
    <mergeCell ref="A100:G100"/>
    <mergeCell ref="A423:C423"/>
    <mergeCell ref="A379:C379"/>
    <mergeCell ref="A222:G222"/>
    <mergeCell ref="A101:G101"/>
    <mergeCell ref="A104:A115"/>
    <mergeCell ref="A359:C359"/>
    <mergeCell ref="A172:C172"/>
    <mergeCell ref="A178:C178"/>
    <mergeCell ref="A385:E385"/>
    <mergeCell ref="A431:E431"/>
    <mergeCell ref="A489:C489"/>
    <mergeCell ref="A314:G317"/>
    <mergeCell ref="A632:C632"/>
    <mergeCell ref="A633:C633"/>
    <mergeCell ref="A640:C640"/>
    <mergeCell ref="A636:C636"/>
    <mergeCell ref="A637:C637"/>
    <mergeCell ref="A187:E187"/>
    <mergeCell ref="A238:C238"/>
    <mergeCell ref="A288:E288"/>
    <mergeCell ref="A15:C15"/>
    <mergeCell ref="A23:C23"/>
    <mergeCell ref="A83:A98"/>
    <mergeCell ref="A62:B62"/>
    <mergeCell ref="A19:C19"/>
    <mergeCell ref="A29:B29"/>
    <mergeCell ref="A44:C44"/>
    <mergeCell ref="A52:C52"/>
    <mergeCell ref="A66:A77"/>
    <mergeCell ref="A7:C7"/>
    <mergeCell ref="A8:C8"/>
    <mergeCell ref="A14:C14"/>
    <mergeCell ref="A11:C11"/>
    <mergeCell ref="A9:C9"/>
    <mergeCell ref="A13:C13"/>
    <mergeCell ref="A12:C12"/>
    <mergeCell ref="A1:G1"/>
    <mergeCell ref="A24:C24"/>
    <mergeCell ref="A3:C3"/>
    <mergeCell ref="A4:C4"/>
    <mergeCell ref="A5:C5"/>
    <mergeCell ref="A6:C6"/>
    <mergeCell ref="A16:C16"/>
    <mergeCell ref="A10:C10"/>
    <mergeCell ref="A643:C643"/>
    <mergeCell ref="A17:C17"/>
    <mergeCell ref="A230:C230"/>
    <mergeCell ref="A275:C275"/>
    <mergeCell ref="A495:C495"/>
    <mergeCell ref="A625:C625"/>
    <mergeCell ref="A629:C629"/>
    <mergeCell ref="A539:G539"/>
    <mergeCell ref="A481:C481"/>
    <mergeCell ref="D482:E482"/>
    <mergeCell ref="A193:E193"/>
    <mergeCell ref="A631:C631"/>
    <mergeCell ref="A422:C422"/>
    <mergeCell ref="A617:C617"/>
    <mergeCell ref="A482:C482"/>
    <mergeCell ref="A630:C630"/>
    <mergeCell ref="A464:E464"/>
    <mergeCell ref="A370:E370"/>
    <mergeCell ref="A421:C421"/>
    <mergeCell ref="A320:C320"/>
  </mergeCells>
  <printOptions horizontalCentered="1"/>
  <pageMargins left="0.7874015748031497" right="0.7874015748031497" top="0.7874015748031497" bottom="0.7874015748031497" header="0.2362204724409449" footer="0.31496062992125984"/>
  <pageSetup firstPageNumber="10" useFirstPageNumber="1" fitToHeight="0" fitToWidth="1" horizontalDpi="600" verticalDpi="600" orientation="portrait" paperSize="9" scale="86" r:id="rId1"/>
  <headerFooter alignWithMargins="0">
    <oddFooter>&amp;C&amp;P</oddFooter>
  </headerFooter>
  <rowBreaks count="14" manualBreakCount="14">
    <brk id="51" max="6" man="1"/>
    <brk id="100" max="6" man="1"/>
    <brk id="139" max="6" man="1"/>
    <brk id="186" max="6" man="1"/>
    <brk id="229" max="6" man="1"/>
    <brk id="274" max="6" man="1"/>
    <brk id="319" max="6" man="1"/>
    <brk id="358" max="6" man="1"/>
    <brk id="406" max="6" man="1"/>
    <brk id="454" max="6" man="1"/>
    <brk id="501" max="6" man="1"/>
    <brk id="544" max="6" man="1"/>
    <brk id="587" max="6" man="1"/>
    <brk id="626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0" customWidth="1"/>
    <col min="6" max="6" width="11.75390625" style="69" customWidth="1"/>
  </cols>
  <sheetData>
    <row r="1" spans="1:6" s="763" customFormat="1" ht="18.75">
      <c r="A1" s="949" t="s">
        <v>1171</v>
      </c>
      <c r="B1" s="949"/>
      <c r="C1" s="949"/>
      <c r="D1" s="949"/>
      <c r="E1" s="949"/>
      <c r="F1" s="949"/>
    </row>
    <row r="2" spans="1:6" ht="15.75">
      <c r="A2" s="58"/>
      <c r="B2" s="24"/>
      <c r="C2" s="24"/>
      <c r="D2" s="24"/>
      <c r="F2" s="84" t="s">
        <v>407</v>
      </c>
    </row>
    <row r="3" spans="1:6" ht="25.5" customHeight="1">
      <c r="A3" s="85" t="s">
        <v>2</v>
      </c>
      <c r="B3" s="85" t="s">
        <v>3</v>
      </c>
      <c r="C3" s="788" t="s">
        <v>1242</v>
      </c>
      <c r="D3" s="75" t="s">
        <v>1243</v>
      </c>
      <c r="E3" s="5" t="s">
        <v>1139</v>
      </c>
      <c r="F3" s="37" t="s">
        <v>956</v>
      </c>
    </row>
    <row r="4" spans="1:7" s="24" customFormat="1" ht="12.75">
      <c r="A4" s="27">
        <v>5011</v>
      </c>
      <c r="B4" s="27" t="s">
        <v>171</v>
      </c>
      <c r="C4" s="23">
        <v>159914</v>
      </c>
      <c r="D4" s="23">
        <v>160063</v>
      </c>
      <c r="E4" s="187">
        <v>158647</v>
      </c>
      <c r="F4" s="28">
        <f aca="true" t="shared" si="0" ref="F4:F45">E4/D4*100</f>
        <v>99.11534833159443</v>
      </c>
      <c r="G4" s="148"/>
    </row>
    <row r="5" spans="1:7" s="24" customFormat="1" ht="12.75">
      <c r="A5" s="27">
        <v>5021</v>
      </c>
      <c r="B5" s="27" t="s">
        <v>172</v>
      </c>
      <c r="C5" s="23">
        <v>550</v>
      </c>
      <c r="D5" s="23">
        <v>650</v>
      </c>
      <c r="E5" s="187">
        <v>623</v>
      </c>
      <c r="F5" s="28">
        <f t="shared" si="0"/>
        <v>95.84615384615385</v>
      </c>
      <c r="G5" s="148"/>
    </row>
    <row r="6" spans="1:7" s="24" customFormat="1" ht="12.75">
      <c r="A6" s="27">
        <v>5024</v>
      </c>
      <c r="B6" s="27" t="s">
        <v>916</v>
      </c>
      <c r="C6" s="23">
        <v>0</v>
      </c>
      <c r="D6" s="23">
        <v>130</v>
      </c>
      <c r="E6" s="187">
        <v>130</v>
      </c>
      <c r="F6" s="28">
        <f>E6/D6*100</f>
        <v>100</v>
      </c>
      <c r="G6" s="148"/>
    </row>
    <row r="7" spans="1:7" s="24" customFormat="1" ht="12.75">
      <c r="A7" s="27">
        <v>5029</v>
      </c>
      <c r="B7" s="27" t="s">
        <v>926</v>
      </c>
      <c r="C7" s="23">
        <v>125</v>
      </c>
      <c r="D7" s="23">
        <v>125</v>
      </c>
      <c r="E7" s="187">
        <v>113</v>
      </c>
      <c r="F7" s="28">
        <f t="shared" si="0"/>
        <v>90.4</v>
      </c>
      <c r="G7" s="148"/>
    </row>
    <row r="8" spans="1:7" s="24" customFormat="1" ht="12.75">
      <c r="A8" s="27">
        <v>5031</v>
      </c>
      <c r="B8" s="27" t="s">
        <v>173</v>
      </c>
      <c r="C8" s="23">
        <v>40885</v>
      </c>
      <c r="D8" s="23">
        <v>40922</v>
      </c>
      <c r="E8" s="187">
        <v>40295</v>
      </c>
      <c r="F8" s="28">
        <f t="shared" si="0"/>
        <v>98.4678168222472</v>
      </c>
      <c r="G8" s="148"/>
    </row>
    <row r="9" spans="1:7" s="24" customFormat="1" ht="12.75">
      <c r="A9" s="27">
        <v>5032</v>
      </c>
      <c r="B9" s="27" t="s">
        <v>174</v>
      </c>
      <c r="C9" s="23">
        <v>14719</v>
      </c>
      <c r="D9" s="23">
        <v>14732</v>
      </c>
      <c r="E9" s="187">
        <v>14571</v>
      </c>
      <c r="F9" s="28">
        <f t="shared" si="0"/>
        <v>98.9071409177301</v>
      </c>
      <c r="G9" s="20"/>
    </row>
    <row r="10" spans="1:7" s="24" customFormat="1" ht="12.75">
      <c r="A10" s="27">
        <v>5038</v>
      </c>
      <c r="B10" s="27" t="s">
        <v>794</v>
      </c>
      <c r="C10" s="23">
        <v>687</v>
      </c>
      <c r="D10" s="23">
        <v>688</v>
      </c>
      <c r="E10" s="187">
        <v>683</v>
      </c>
      <c r="F10" s="28">
        <f t="shared" si="0"/>
        <v>99.27325581395348</v>
      </c>
      <c r="G10" s="61"/>
    </row>
    <row r="11" spans="1:7" ht="12.75">
      <c r="A11" s="94" t="s">
        <v>9</v>
      </c>
      <c r="B11" s="94" t="s">
        <v>10</v>
      </c>
      <c r="C11" s="79">
        <f>SUM(C4:C10)</f>
        <v>216880</v>
      </c>
      <c r="D11" s="79">
        <f>SUM(D4:D10)</f>
        <v>217310</v>
      </c>
      <c r="E11" s="79">
        <f>SUM(E4:E10)</f>
        <v>215062</v>
      </c>
      <c r="F11" s="91">
        <f t="shared" si="0"/>
        <v>98.9655331093829</v>
      </c>
      <c r="G11" s="24"/>
    </row>
    <row r="12" spans="1:6" s="24" customFormat="1" ht="12.75">
      <c r="A12" s="18">
        <v>5132</v>
      </c>
      <c r="B12" s="18" t="s">
        <v>175</v>
      </c>
      <c r="C12" s="21">
        <v>75</v>
      </c>
      <c r="D12" s="21">
        <v>65</v>
      </c>
      <c r="E12" s="187">
        <v>24</v>
      </c>
      <c r="F12" s="28">
        <f t="shared" si="0"/>
        <v>36.92307692307693</v>
      </c>
    </row>
    <row r="13" spans="1:6" s="24" customFormat="1" ht="12.75">
      <c r="A13" s="18">
        <v>5133</v>
      </c>
      <c r="B13" s="18" t="s">
        <v>1143</v>
      </c>
      <c r="C13" s="21">
        <v>5</v>
      </c>
      <c r="D13" s="21">
        <v>5</v>
      </c>
      <c r="E13" s="187">
        <v>3</v>
      </c>
      <c r="F13" s="28">
        <f t="shared" si="0"/>
        <v>60</v>
      </c>
    </row>
    <row r="14" spans="1:6" s="24" customFormat="1" ht="12.75">
      <c r="A14" s="18">
        <v>5134</v>
      </c>
      <c r="B14" s="18" t="s">
        <v>182</v>
      </c>
      <c r="C14" s="21">
        <v>100</v>
      </c>
      <c r="D14" s="21">
        <v>110</v>
      </c>
      <c r="E14" s="187">
        <v>109</v>
      </c>
      <c r="F14" s="28">
        <f t="shared" si="0"/>
        <v>99.0909090909091</v>
      </c>
    </row>
    <row r="15" spans="1:6" s="24" customFormat="1" ht="12.75">
      <c r="A15" s="18">
        <v>5136</v>
      </c>
      <c r="B15" s="18" t="s">
        <v>11</v>
      </c>
      <c r="C15" s="21">
        <v>400</v>
      </c>
      <c r="D15" s="21">
        <v>402</v>
      </c>
      <c r="E15" s="187">
        <v>239</v>
      </c>
      <c r="F15" s="28">
        <f t="shared" si="0"/>
        <v>59.452736318407965</v>
      </c>
    </row>
    <row r="16" spans="1:8" s="24" customFormat="1" ht="12.75">
      <c r="A16" s="18">
        <v>5137</v>
      </c>
      <c r="B16" s="18" t="s">
        <v>551</v>
      </c>
      <c r="C16" s="21">
        <v>1000</v>
      </c>
      <c r="D16" s="21">
        <v>560</v>
      </c>
      <c r="E16" s="187">
        <v>546</v>
      </c>
      <c r="F16" s="28">
        <f t="shared" si="0"/>
        <v>97.5</v>
      </c>
      <c r="H16" s="24" t="s">
        <v>1253</v>
      </c>
    </row>
    <row r="17" spans="1:6" s="24" customFormat="1" ht="12.75">
      <c r="A17" s="18">
        <v>5139</v>
      </c>
      <c r="B17" s="18" t="s">
        <v>552</v>
      </c>
      <c r="C17" s="21">
        <v>3000</v>
      </c>
      <c r="D17" s="21">
        <v>2890</v>
      </c>
      <c r="E17" s="187">
        <v>2034</v>
      </c>
      <c r="F17" s="28">
        <f t="shared" si="0"/>
        <v>70.38062283737024</v>
      </c>
    </row>
    <row r="18" spans="1:6" s="24" customFormat="1" ht="12.75">
      <c r="A18" s="18">
        <v>5142</v>
      </c>
      <c r="B18" s="18" t="s">
        <v>132</v>
      </c>
      <c r="C18" s="21">
        <v>250</v>
      </c>
      <c r="D18" s="21">
        <v>180</v>
      </c>
      <c r="E18" s="187">
        <v>18</v>
      </c>
      <c r="F18" s="28">
        <f t="shared" si="0"/>
        <v>10</v>
      </c>
    </row>
    <row r="19" spans="1:6" s="24" customFormat="1" ht="12.75">
      <c r="A19" s="27">
        <v>5151</v>
      </c>
      <c r="B19" s="27" t="s">
        <v>183</v>
      </c>
      <c r="C19" s="21">
        <v>750</v>
      </c>
      <c r="D19" s="21">
        <v>750</v>
      </c>
      <c r="E19" s="187">
        <v>610</v>
      </c>
      <c r="F19" s="28">
        <f t="shared" si="0"/>
        <v>81.33333333333333</v>
      </c>
    </row>
    <row r="20" spans="1:6" s="24" customFormat="1" ht="12.75">
      <c r="A20" s="27">
        <v>5152</v>
      </c>
      <c r="B20" s="27" t="s">
        <v>184</v>
      </c>
      <c r="C20" s="21">
        <v>160</v>
      </c>
      <c r="D20" s="21">
        <v>160</v>
      </c>
      <c r="E20" s="187">
        <v>101</v>
      </c>
      <c r="F20" s="28">
        <f t="shared" si="0"/>
        <v>63.125</v>
      </c>
    </row>
    <row r="21" spans="1:6" s="24" customFormat="1" ht="12.75">
      <c r="A21" s="27">
        <v>5153</v>
      </c>
      <c r="B21" s="27" t="s">
        <v>133</v>
      </c>
      <c r="C21" s="21">
        <v>2600</v>
      </c>
      <c r="D21" s="21">
        <v>2600</v>
      </c>
      <c r="E21" s="187">
        <v>2023</v>
      </c>
      <c r="F21" s="28">
        <f t="shared" si="0"/>
        <v>77.8076923076923</v>
      </c>
    </row>
    <row r="22" spans="1:6" s="24" customFormat="1" ht="12.75">
      <c r="A22" s="27">
        <v>5154</v>
      </c>
      <c r="B22" s="27" t="s">
        <v>185</v>
      </c>
      <c r="C22" s="21">
        <v>4000</v>
      </c>
      <c r="D22" s="21">
        <v>6500</v>
      </c>
      <c r="E22" s="187">
        <v>6236</v>
      </c>
      <c r="F22" s="28">
        <f t="shared" si="0"/>
        <v>95.93846153846154</v>
      </c>
    </row>
    <row r="23" spans="1:6" s="24" customFormat="1" ht="12.75">
      <c r="A23" s="27">
        <v>5156</v>
      </c>
      <c r="B23" s="27" t="s">
        <v>134</v>
      </c>
      <c r="C23" s="21">
        <v>1900</v>
      </c>
      <c r="D23" s="21">
        <v>1900</v>
      </c>
      <c r="E23" s="187">
        <v>1336</v>
      </c>
      <c r="F23" s="28">
        <f t="shared" si="0"/>
        <v>70.3157894736842</v>
      </c>
    </row>
    <row r="24" spans="1:6" s="24" customFormat="1" ht="12.75">
      <c r="A24" s="27">
        <v>5161</v>
      </c>
      <c r="B24" s="27" t="s">
        <v>135</v>
      </c>
      <c r="C24" s="21">
        <v>2600</v>
      </c>
      <c r="D24" s="21">
        <v>1600</v>
      </c>
      <c r="E24" s="187">
        <v>1523</v>
      </c>
      <c r="F24" s="28">
        <f t="shared" si="0"/>
        <v>95.1875</v>
      </c>
    </row>
    <row r="25" spans="1:6" s="24" customFormat="1" ht="12.75">
      <c r="A25" s="27">
        <v>5162</v>
      </c>
      <c r="B25" s="27" t="s">
        <v>136</v>
      </c>
      <c r="C25" s="21">
        <v>0</v>
      </c>
      <c r="D25" s="21">
        <v>1</v>
      </c>
      <c r="E25" s="187">
        <v>1</v>
      </c>
      <c r="F25" s="28">
        <f t="shared" si="0"/>
        <v>100</v>
      </c>
    </row>
    <row r="26" spans="1:6" s="24" customFormat="1" ht="12.75">
      <c r="A26" s="18">
        <v>5163</v>
      </c>
      <c r="B26" s="18" t="s">
        <v>137</v>
      </c>
      <c r="C26" s="21">
        <v>1650</v>
      </c>
      <c r="D26" s="21">
        <v>1450</v>
      </c>
      <c r="E26" s="187">
        <v>1144</v>
      </c>
      <c r="F26" s="28">
        <f t="shared" si="0"/>
        <v>78.89655172413794</v>
      </c>
    </row>
    <row r="27" spans="1:7" s="24" customFormat="1" ht="12.75">
      <c r="A27" s="18">
        <v>5164</v>
      </c>
      <c r="B27" s="18" t="s">
        <v>138</v>
      </c>
      <c r="C27" s="21">
        <v>2900</v>
      </c>
      <c r="D27" s="21">
        <v>2970</v>
      </c>
      <c r="E27" s="187">
        <v>2967</v>
      </c>
      <c r="F27" s="28">
        <f t="shared" si="0"/>
        <v>99.8989898989899</v>
      </c>
      <c r="G27" s="148"/>
    </row>
    <row r="28" spans="1:6" s="24" customFormat="1" ht="12.75">
      <c r="A28" s="18">
        <v>5166</v>
      </c>
      <c r="B28" s="18" t="s">
        <v>139</v>
      </c>
      <c r="C28" s="21">
        <v>500</v>
      </c>
      <c r="D28" s="21">
        <v>773</v>
      </c>
      <c r="E28" s="187">
        <v>750</v>
      </c>
      <c r="F28" s="28">
        <f t="shared" si="0"/>
        <v>97.02457956015525</v>
      </c>
    </row>
    <row r="29" spans="1:6" s="24" customFormat="1" ht="12.75">
      <c r="A29" s="18">
        <v>5167</v>
      </c>
      <c r="B29" s="18" t="s">
        <v>140</v>
      </c>
      <c r="C29" s="21">
        <v>4000</v>
      </c>
      <c r="D29" s="21">
        <v>3921</v>
      </c>
      <c r="E29" s="187">
        <v>2318</v>
      </c>
      <c r="F29" s="28">
        <f t="shared" si="0"/>
        <v>59.11757204794695</v>
      </c>
    </row>
    <row r="30" spans="1:6" s="24" customFormat="1" ht="12.75">
      <c r="A30" s="27">
        <v>5169</v>
      </c>
      <c r="B30" s="27" t="s">
        <v>141</v>
      </c>
      <c r="C30" s="21">
        <v>8300</v>
      </c>
      <c r="D30" s="21">
        <v>8250</v>
      </c>
      <c r="E30" s="187">
        <v>8077</v>
      </c>
      <c r="F30" s="28">
        <f t="shared" si="0"/>
        <v>97.9030303030303</v>
      </c>
    </row>
    <row r="31" spans="1:6" s="24" customFormat="1" ht="12.75">
      <c r="A31" s="27">
        <v>5171</v>
      </c>
      <c r="B31" s="27" t="s">
        <v>142</v>
      </c>
      <c r="C31" s="21">
        <v>1250</v>
      </c>
      <c r="D31" s="21">
        <v>1270</v>
      </c>
      <c r="E31" s="187">
        <v>1259</v>
      </c>
      <c r="F31" s="28">
        <f t="shared" si="0"/>
        <v>99.13385826771653</v>
      </c>
    </row>
    <row r="32" spans="1:6" s="24" customFormat="1" ht="12.75">
      <c r="A32" s="18">
        <v>5173</v>
      </c>
      <c r="B32" s="18" t="s">
        <v>774</v>
      </c>
      <c r="C32" s="21">
        <v>5000</v>
      </c>
      <c r="D32" s="21">
        <v>4166</v>
      </c>
      <c r="E32" s="187">
        <v>4152</v>
      </c>
      <c r="F32" s="28">
        <f t="shared" si="0"/>
        <v>99.66394623139703</v>
      </c>
    </row>
    <row r="33" spans="1:6" s="24" customFormat="1" ht="12.75">
      <c r="A33" s="18">
        <v>5175</v>
      </c>
      <c r="B33" s="18" t="s">
        <v>143</v>
      </c>
      <c r="C33" s="21">
        <v>550</v>
      </c>
      <c r="D33" s="21">
        <v>689</v>
      </c>
      <c r="E33" s="187">
        <v>542</v>
      </c>
      <c r="F33" s="28">
        <f t="shared" si="0"/>
        <v>78.66473149492018</v>
      </c>
    </row>
    <row r="34" spans="1:6" s="24" customFormat="1" ht="12.75">
      <c r="A34" s="18">
        <v>5176</v>
      </c>
      <c r="B34" s="18" t="s">
        <v>144</v>
      </c>
      <c r="C34" s="21">
        <v>160</v>
      </c>
      <c r="D34" s="21">
        <v>241</v>
      </c>
      <c r="E34" s="187">
        <v>231</v>
      </c>
      <c r="F34" s="28">
        <f t="shared" si="0"/>
        <v>95.850622406639</v>
      </c>
    </row>
    <row r="35" spans="1:9" s="24" customFormat="1" ht="12.75">
      <c r="A35" s="18">
        <v>5179</v>
      </c>
      <c r="B35" s="18" t="s">
        <v>146</v>
      </c>
      <c r="C35" s="21">
        <v>3500</v>
      </c>
      <c r="D35" s="21">
        <v>3500</v>
      </c>
      <c r="E35" s="187">
        <v>2747</v>
      </c>
      <c r="F35" s="28">
        <f t="shared" si="0"/>
        <v>78.48571428571428</v>
      </c>
      <c r="G35" s="57"/>
      <c r="I35" s="144"/>
    </row>
    <row r="36" spans="1:9" s="24" customFormat="1" ht="12.75">
      <c r="A36" s="18">
        <v>5191</v>
      </c>
      <c r="B36" s="18" t="s">
        <v>917</v>
      </c>
      <c r="C36" s="21"/>
      <c r="D36" s="21">
        <v>1</v>
      </c>
      <c r="E36" s="187">
        <v>1</v>
      </c>
      <c r="F36" s="28">
        <f t="shared" si="0"/>
        <v>100</v>
      </c>
      <c r="G36" s="57"/>
      <c r="I36" s="144"/>
    </row>
    <row r="37" spans="1:9" s="24" customFormat="1" ht="12.75">
      <c r="A37" s="18">
        <v>5192</v>
      </c>
      <c r="B37" s="18" t="s">
        <v>823</v>
      </c>
      <c r="C37" s="21">
        <v>250</v>
      </c>
      <c r="D37" s="21">
        <v>250</v>
      </c>
      <c r="E37" s="187">
        <v>147</v>
      </c>
      <c r="F37" s="28">
        <f t="shared" si="0"/>
        <v>58.8</v>
      </c>
      <c r="G37" s="57"/>
      <c r="I37" s="144"/>
    </row>
    <row r="38" spans="1:9" s="24" customFormat="1" ht="12.75">
      <c r="A38" s="18">
        <v>5195</v>
      </c>
      <c r="B38" s="18" t="s">
        <v>553</v>
      </c>
      <c r="C38" s="21"/>
      <c r="D38" s="21">
        <v>180</v>
      </c>
      <c r="E38" s="187">
        <v>174</v>
      </c>
      <c r="F38" s="28">
        <f t="shared" si="0"/>
        <v>96.66666666666667</v>
      </c>
      <c r="G38" s="57"/>
      <c r="I38" s="144"/>
    </row>
    <row r="39" spans="1:6" ht="12.75">
      <c r="A39" s="78" t="s">
        <v>148</v>
      </c>
      <c r="B39" s="82" t="s">
        <v>149</v>
      </c>
      <c r="C39" s="79">
        <f>SUM(C12:C37)</f>
        <v>44900</v>
      </c>
      <c r="D39" s="79">
        <f>SUM(D12:D38)</f>
        <v>45384</v>
      </c>
      <c r="E39" s="79">
        <f>SUM(E12:E38)</f>
        <v>39312</v>
      </c>
      <c r="F39" s="80">
        <f t="shared" si="0"/>
        <v>86.62083553675303</v>
      </c>
    </row>
    <row r="40" spans="1:6" s="24" customFormat="1" ht="12.75">
      <c r="A40" s="18">
        <v>5361</v>
      </c>
      <c r="B40" s="18" t="s">
        <v>152</v>
      </c>
      <c r="C40" s="21">
        <v>50</v>
      </c>
      <c r="D40" s="21">
        <v>50</v>
      </c>
      <c r="E40" s="226">
        <v>12</v>
      </c>
      <c r="F40" s="28">
        <f t="shared" si="0"/>
        <v>24</v>
      </c>
    </row>
    <row r="41" spans="1:6" s="24" customFormat="1" ht="12.75">
      <c r="A41" s="18">
        <v>5362</v>
      </c>
      <c r="B41" s="18" t="s">
        <v>153</v>
      </c>
      <c r="C41" s="21">
        <v>80</v>
      </c>
      <c r="D41" s="21">
        <v>80</v>
      </c>
      <c r="E41" s="187">
        <v>15</v>
      </c>
      <c r="F41" s="28">
        <f t="shared" si="0"/>
        <v>18.75</v>
      </c>
    </row>
    <row r="42" spans="1:6" s="24" customFormat="1" ht="12.75">
      <c r="A42" s="78" t="s">
        <v>154</v>
      </c>
      <c r="B42" s="78" t="s">
        <v>186</v>
      </c>
      <c r="C42" s="79">
        <f>SUM(C40:C41)</f>
        <v>130</v>
      </c>
      <c r="D42" s="79">
        <f>SUM(D40:D41)</f>
        <v>130</v>
      </c>
      <c r="E42" s="220">
        <f>SUM(E40:E41)</f>
        <v>27</v>
      </c>
      <c r="F42" s="80">
        <f t="shared" si="0"/>
        <v>20.76923076923077</v>
      </c>
    </row>
    <row r="43" spans="1:6" s="24" customFormat="1" ht="12.75">
      <c r="A43" s="27">
        <v>5424</v>
      </c>
      <c r="B43" s="27" t="s">
        <v>928</v>
      </c>
      <c r="C43" s="23">
        <v>920</v>
      </c>
      <c r="D43" s="23">
        <v>820</v>
      </c>
      <c r="E43" s="226">
        <v>361</v>
      </c>
      <c r="F43" s="28">
        <f t="shared" si="0"/>
        <v>44.02439024390244</v>
      </c>
    </row>
    <row r="44" spans="1:6" s="24" customFormat="1" ht="12.75">
      <c r="A44" s="27">
        <v>5492</v>
      </c>
      <c r="B44" s="27" t="s">
        <v>816</v>
      </c>
      <c r="C44" s="23">
        <v>0</v>
      </c>
      <c r="D44" s="23">
        <v>18</v>
      </c>
      <c r="E44" s="23">
        <v>18</v>
      </c>
      <c r="F44" s="28">
        <f t="shared" si="0"/>
        <v>100</v>
      </c>
    </row>
    <row r="45" spans="1:6" s="24" customFormat="1" ht="12.75">
      <c r="A45" s="78" t="s">
        <v>827</v>
      </c>
      <c r="B45" s="78" t="s">
        <v>828</v>
      </c>
      <c r="C45" s="79">
        <f>C43</f>
        <v>920</v>
      </c>
      <c r="D45" s="79">
        <f>D43+D44</f>
        <v>838</v>
      </c>
      <c r="E45" s="220">
        <f>SUM(E43:E44)</f>
        <v>379</v>
      </c>
      <c r="F45" s="80">
        <f t="shared" si="0"/>
        <v>45.22673031026253</v>
      </c>
    </row>
    <row r="46" spans="1:6" s="24" customFormat="1" ht="12.75">
      <c r="A46" s="27">
        <v>5901</v>
      </c>
      <c r="B46" s="27" t="s">
        <v>157</v>
      </c>
      <c r="C46" s="209">
        <v>1556</v>
      </c>
      <c r="D46" s="209">
        <v>1246</v>
      </c>
      <c r="E46" s="372">
        <v>0</v>
      </c>
      <c r="F46" s="28" t="s">
        <v>777</v>
      </c>
    </row>
    <row r="47" spans="1:11" s="24" customFormat="1" ht="12.75">
      <c r="A47" s="78" t="s">
        <v>158</v>
      </c>
      <c r="B47" s="78" t="s">
        <v>159</v>
      </c>
      <c r="C47" s="48">
        <f>C46</f>
        <v>1556</v>
      </c>
      <c r="D47" s="48">
        <f>D46</f>
        <v>1246</v>
      </c>
      <c r="E47" s="370">
        <f>E46</f>
        <v>0</v>
      </c>
      <c r="F47" s="80" t="s">
        <v>777</v>
      </c>
      <c r="K47" s="143"/>
    </row>
    <row r="48" spans="1:11" s="24" customFormat="1" ht="12.75">
      <c r="A48" s="201"/>
      <c r="B48" s="202"/>
      <c r="C48" s="48"/>
      <c r="D48" s="48"/>
      <c r="E48" s="370"/>
      <c r="F48" s="80"/>
      <c r="K48" s="143"/>
    </row>
    <row r="49" spans="1:6" s="24" customFormat="1" ht="12.75">
      <c r="A49" s="923" t="s">
        <v>160</v>
      </c>
      <c r="B49" s="925"/>
      <c r="C49" s="79">
        <f>C11+C39+C42+C47+C45</f>
        <v>264386</v>
      </c>
      <c r="D49" s="79">
        <f>D11+D39+D42+D47+D45</f>
        <v>264908</v>
      </c>
      <c r="E49" s="79">
        <f>E11+E39+E42+E47+E45</f>
        <v>254780</v>
      </c>
      <c r="F49" s="80">
        <f>E49/D49*100</f>
        <v>96.17678590303048</v>
      </c>
    </row>
    <row r="50" spans="1:6" s="24" customFormat="1" ht="12.75">
      <c r="A50" s="199"/>
      <c r="B50" s="200"/>
      <c r="C50" s="79"/>
      <c r="D50" s="79"/>
      <c r="E50" s="220"/>
      <c r="F50" s="80"/>
    </row>
    <row r="51" spans="1:6" s="24" customFormat="1" ht="12" customHeight="1">
      <c r="A51" s="18">
        <v>6121</v>
      </c>
      <c r="B51" s="18" t="s">
        <v>187</v>
      </c>
      <c r="C51" s="21">
        <v>100</v>
      </c>
      <c r="D51" s="21">
        <v>100</v>
      </c>
      <c r="E51" s="187">
        <v>48</v>
      </c>
      <c r="F51" s="28">
        <f>E51/D51*100</f>
        <v>48</v>
      </c>
    </row>
    <row r="52" spans="1:6" s="24" customFormat="1" ht="12.75">
      <c r="A52" s="18">
        <v>6123</v>
      </c>
      <c r="B52" s="18" t="s">
        <v>161</v>
      </c>
      <c r="C52" s="21">
        <v>900</v>
      </c>
      <c r="D52" s="21">
        <v>1419</v>
      </c>
      <c r="E52" s="187">
        <v>396</v>
      </c>
      <c r="F52" s="28">
        <f>E52/D52*100</f>
        <v>27.906976744186046</v>
      </c>
    </row>
    <row r="53" spans="1:6" s="24" customFormat="1" ht="12.75">
      <c r="A53" s="78" t="s">
        <v>162</v>
      </c>
      <c r="B53" s="78" t="s">
        <v>163</v>
      </c>
      <c r="C53" s="79">
        <f>SUM(C51:C52)</f>
        <v>1000</v>
      </c>
      <c r="D53" s="79">
        <f>SUM(D51:D52)</f>
        <v>1519</v>
      </c>
      <c r="E53" s="79">
        <f>SUM(E51:E52)</f>
        <v>444</v>
      </c>
      <c r="F53" s="80">
        <f>E53/D53*100</f>
        <v>29.22975641869651</v>
      </c>
    </row>
    <row r="54" spans="1:6" s="24" customFormat="1" ht="12.75">
      <c r="A54" s="201"/>
      <c r="B54" s="202"/>
      <c r="C54" s="79"/>
      <c r="D54" s="79"/>
      <c r="E54" s="79"/>
      <c r="F54" s="80"/>
    </row>
    <row r="55" spans="1:6" ht="12.75">
      <c r="A55" s="950" t="s">
        <v>164</v>
      </c>
      <c r="B55" s="951"/>
      <c r="C55" s="6">
        <f>C49+C53</f>
        <v>265386</v>
      </c>
      <c r="D55" s="6">
        <f>D49+D53</f>
        <v>266427</v>
      </c>
      <c r="E55" s="6">
        <f>E49+E53</f>
        <v>255224</v>
      </c>
      <c r="F55" s="22">
        <f>E55/D55*100</f>
        <v>95.79509584238835</v>
      </c>
    </row>
    <row r="56" spans="1:7" ht="12.75">
      <c r="A56" s="86"/>
      <c r="B56" s="10"/>
      <c r="C56" s="20"/>
      <c r="D56" s="20"/>
      <c r="E56" s="20"/>
      <c r="F56" s="57"/>
      <c r="G56" s="24"/>
    </row>
    <row r="57" spans="1:6" ht="25.5" customHeight="1">
      <c r="A57" s="926" t="s">
        <v>165</v>
      </c>
      <c r="B57" s="928"/>
      <c r="C57" s="788" t="s">
        <v>1242</v>
      </c>
      <c r="D57" s="75" t="s">
        <v>1243</v>
      </c>
      <c r="E57" s="5" t="s">
        <v>1139</v>
      </c>
      <c r="F57" s="37" t="s">
        <v>956</v>
      </c>
    </row>
    <row r="58" spans="1:6" ht="12.75">
      <c r="A58" s="952" t="s">
        <v>166</v>
      </c>
      <c r="B58" s="952"/>
      <c r="C58" s="21">
        <f>SUM(C4:C10)</f>
        <v>216880</v>
      </c>
      <c r="D58" s="21">
        <f>SUM(D4:D10)</f>
        <v>217310</v>
      </c>
      <c r="E58" s="21">
        <f>SUM(E4:E10)</f>
        <v>215062</v>
      </c>
      <c r="F58" s="28">
        <f>E58/E62*100</f>
        <v>84.26401905776886</v>
      </c>
    </row>
    <row r="59" spans="1:6" ht="12.75">
      <c r="A59" s="869" t="s">
        <v>167</v>
      </c>
      <c r="B59" s="930"/>
      <c r="C59" s="21">
        <f>C39+C42+C45+C47-C60</f>
        <v>30456</v>
      </c>
      <c r="D59" s="21">
        <f>D39+D42+D45+D47-D60</f>
        <v>31604</v>
      </c>
      <c r="E59" s="21">
        <f>E39+E42+E45+E47-E60</f>
        <v>25906</v>
      </c>
      <c r="F59" s="28">
        <f>E59/E62*100</f>
        <v>10.150299344889195</v>
      </c>
    </row>
    <row r="60" spans="1:6" ht="12.75">
      <c r="A60" s="869" t="s">
        <v>168</v>
      </c>
      <c r="B60" s="930"/>
      <c r="C60" s="21">
        <f>C24+C26+C28+C29+C30</f>
        <v>17050</v>
      </c>
      <c r="D60" s="21">
        <f>D24+D26+D28+D29+D30</f>
        <v>15994</v>
      </c>
      <c r="E60" s="21">
        <f>E24+E26+E28+E29+E30</f>
        <v>13812</v>
      </c>
      <c r="F60" s="28">
        <f>E60/E62*100</f>
        <v>5.411716766448296</v>
      </c>
    </row>
    <row r="61" spans="1:10" ht="12.75">
      <c r="A61" s="869" t="s">
        <v>169</v>
      </c>
      <c r="B61" s="930"/>
      <c r="C61" s="21">
        <f>C53</f>
        <v>1000</v>
      </c>
      <c r="D61" s="21">
        <f>D53</f>
        <v>1519</v>
      </c>
      <c r="E61" s="21">
        <f>E53</f>
        <v>444</v>
      </c>
      <c r="F61" s="28">
        <f>E61/E62*100</f>
        <v>0.17396483089364637</v>
      </c>
      <c r="J61" s="11"/>
    </row>
    <row r="62" spans="1:6" ht="12.75">
      <c r="A62" s="923" t="s">
        <v>170</v>
      </c>
      <c r="B62" s="925"/>
      <c r="C62" s="79">
        <f>SUM(C58:C61)</f>
        <v>265386</v>
      </c>
      <c r="D62" s="220">
        <f>SUM(D58:D61)</f>
        <v>266427</v>
      </c>
      <c r="E62" s="79">
        <f>SUM(E58:E61)</f>
        <v>255224</v>
      </c>
      <c r="F62" s="80">
        <f>E62/D62*100</f>
        <v>95.79509584238835</v>
      </c>
    </row>
    <row r="63" spans="1:6" ht="12.75">
      <c r="A63" s="17"/>
      <c r="B63" s="17"/>
      <c r="C63" s="15"/>
      <c r="D63" s="15"/>
      <c r="E63" s="15"/>
      <c r="F63" s="83"/>
    </row>
    <row r="64" spans="1:6" ht="12.75">
      <c r="A64" s="17"/>
      <c r="B64" s="17"/>
      <c r="C64" s="15"/>
      <c r="D64" s="15"/>
      <c r="E64" s="15"/>
      <c r="F64" s="83"/>
    </row>
    <row r="65" spans="1:6" ht="12.75">
      <c r="A65" s="17"/>
      <c r="B65" s="17"/>
      <c r="C65" s="15"/>
      <c r="D65" s="15"/>
      <c r="E65" s="15"/>
      <c r="F65" s="83"/>
    </row>
    <row r="66" spans="1:6" ht="12.75">
      <c r="A66" s="17"/>
      <c r="B66" s="17"/>
      <c r="C66" s="15"/>
      <c r="D66" s="15"/>
      <c r="E66" s="15"/>
      <c r="F66" s="83"/>
    </row>
  </sheetData>
  <sheetProtection/>
  <mergeCells count="9">
    <mergeCell ref="A62:B62"/>
    <mergeCell ref="A57:B57"/>
    <mergeCell ref="A58:B58"/>
    <mergeCell ref="A59:B59"/>
    <mergeCell ref="A60:B60"/>
    <mergeCell ref="A1:F1"/>
    <mergeCell ref="A61:B61"/>
    <mergeCell ref="A49:B49"/>
    <mergeCell ref="A55:B55"/>
  </mergeCells>
  <printOptions horizontalCentered="1"/>
  <pageMargins left="0.7874015748031497" right="0.7874015748031497" top="0.7874015748031497" bottom="0.7874015748031497" header="0.5118110236220472" footer="0.7086614173228347"/>
  <pageSetup firstPageNumber="25" useFirstPageNumber="1" fitToHeight="0" fitToWidth="1" horizontalDpi="600" verticalDpi="600" orientation="portrait" paperSize="9" scale="90" r:id="rId2"/>
  <headerFooter alignWithMargins="0">
    <oddFooter>&amp;C&amp;P</oddFooter>
  </headerFooter>
  <rowBreaks count="1" manualBreakCount="1">
    <brk id="55" max="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0" customWidth="1"/>
    <col min="6" max="6" width="13.75390625" style="12" customWidth="1"/>
    <col min="7" max="7" width="15.375" style="70" customWidth="1"/>
    <col min="8" max="8" width="9.125" style="71" customWidth="1"/>
  </cols>
  <sheetData>
    <row r="1" spans="1:8" s="763" customFormat="1" ht="18.75">
      <c r="A1" s="949" t="s">
        <v>1116</v>
      </c>
      <c r="B1" s="949"/>
      <c r="C1" s="949"/>
      <c r="D1" s="949"/>
      <c r="E1" s="949"/>
      <c r="F1" s="949"/>
      <c r="G1" s="766"/>
      <c r="H1" s="767"/>
    </row>
    <row r="2" spans="1:6" ht="16.5">
      <c r="A2" s="72"/>
      <c r="F2" s="73" t="s">
        <v>782</v>
      </c>
    </row>
    <row r="3" spans="1:8" ht="25.5" customHeight="1">
      <c r="A3" s="74" t="s">
        <v>2</v>
      </c>
      <c r="B3" s="74" t="s">
        <v>3</v>
      </c>
      <c r="C3" s="788" t="s">
        <v>1242</v>
      </c>
      <c r="D3" s="75" t="s">
        <v>1243</v>
      </c>
      <c r="E3" s="789" t="s">
        <v>1139</v>
      </c>
      <c r="F3" s="75" t="s">
        <v>956</v>
      </c>
      <c r="G3" s="76"/>
      <c r="H3" s="70"/>
    </row>
    <row r="4" spans="1:10" s="24" customFormat="1" ht="12.75" customHeight="1">
      <c r="A4" s="353">
        <v>5021</v>
      </c>
      <c r="B4" s="18" t="s">
        <v>4</v>
      </c>
      <c r="C4" s="23">
        <v>600</v>
      </c>
      <c r="D4" s="23">
        <v>600</v>
      </c>
      <c r="E4" s="187">
        <v>406</v>
      </c>
      <c r="F4" s="47">
        <f aca="true" t="shared" si="0" ref="F4:F37">E4/D4*100</f>
        <v>67.66666666666666</v>
      </c>
      <c r="G4" s="95"/>
      <c r="H4" s="96"/>
      <c r="J4" s="97"/>
    </row>
    <row r="5" spans="1:10" s="24" customFormat="1" ht="12.75">
      <c r="A5" s="353">
        <v>5023</v>
      </c>
      <c r="B5" s="18" t="s">
        <v>5</v>
      </c>
      <c r="C5" s="23">
        <v>12300</v>
      </c>
      <c r="D5" s="23">
        <v>12300</v>
      </c>
      <c r="E5" s="187">
        <v>11523</v>
      </c>
      <c r="F5" s="47">
        <f t="shared" si="0"/>
        <v>93.6829268292683</v>
      </c>
      <c r="G5" s="95"/>
      <c r="H5" s="96"/>
      <c r="J5" s="97"/>
    </row>
    <row r="6" spans="1:10" s="24" customFormat="1" ht="12.75">
      <c r="A6" s="353">
        <v>5029</v>
      </c>
      <c r="B6" s="18" t="s">
        <v>6</v>
      </c>
      <c r="C6" s="23">
        <v>500</v>
      </c>
      <c r="D6" s="23">
        <v>500</v>
      </c>
      <c r="E6" s="187">
        <v>182</v>
      </c>
      <c r="F6" s="47">
        <f t="shared" si="0"/>
        <v>36.4</v>
      </c>
      <c r="G6" s="95"/>
      <c r="H6" s="96"/>
      <c r="J6" s="97"/>
    </row>
    <row r="7" spans="1:10" s="24" customFormat="1" ht="12.75">
      <c r="A7" s="353">
        <v>5031</v>
      </c>
      <c r="B7" s="18" t="s">
        <v>7</v>
      </c>
      <c r="C7" s="23">
        <v>2378</v>
      </c>
      <c r="D7" s="23">
        <v>2389</v>
      </c>
      <c r="E7" s="187">
        <v>2388</v>
      </c>
      <c r="F7" s="47">
        <f t="shared" si="0"/>
        <v>99.95814148179154</v>
      </c>
      <c r="G7" s="95"/>
      <c r="H7" s="96"/>
      <c r="J7" s="97"/>
    </row>
    <row r="8" spans="1:10" s="24" customFormat="1" ht="12.75">
      <c r="A8" s="353">
        <v>5032</v>
      </c>
      <c r="B8" s="18" t="s">
        <v>8</v>
      </c>
      <c r="C8" s="23">
        <v>1138</v>
      </c>
      <c r="D8" s="23">
        <v>1138</v>
      </c>
      <c r="E8" s="187">
        <v>1116</v>
      </c>
      <c r="F8" s="47">
        <f t="shared" si="0"/>
        <v>98.06678383128296</v>
      </c>
      <c r="G8" s="95"/>
      <c r="H8" s="96"/>
      <c r="J8" s="97"/>
    </row>
    <row r="9" spans="1:10" s="24" customFormat="1" ht="12.75">
      <c r="A9" s="353">
        <v>5038</v>
      </c>
      <c r="B9" s="18" t="s">
        <v>793</v>
      </c>
      <c r="C9" s="23">
        <v>30</v>
      </c>
      <c r="D9" s="23">
        <v>30</v>
      </c>
      <c r="E9" s="187">
        <v>1</v>
      </c>
      <c r="F9" s="47">
        <f t="shared" si="0"/>
        <v>3.3333333333333335</v>
      </c>
      <c r="G9" s="95"/>
      <c r="H9" s="96"/>
      <c r="J9" s="97"/>
    </row>
    <row r="10" spans="1:10" s="24" customFormat="1" ht="12.75">
      <c r="A10" s="353">
        <v>5039</v>
      </c>
      <c r="B10" s="18" t="s">
        <v>793</v>
      </c>
      <c r="C10" s="23">
        <v>175</v>
      </c>
      <c r="D10" s="23">
        <v>175</v>
      </c>
      <c r="E10" s="187">
        <v>38</v>
      </c>
      <c r="F10" s="47">
        <f t="shared" si="0"/>
        <v>21.714285714285715</v>
      </c>
      <c r="G10" s="95"/>
      <c r="H10" s="96"/>
      <c r="J10" s="97" t="s">
        <v>1253</v>
      </c>
    </row>
    <row r="11" spans="1:10" s="24" customFormat="1" ht="12.75">
      <c r="A11" s="77" t="s">
        <v>1107</v>
      </c>
      <c r="B11" s="78" t="s">
        <v>10</v>
      </c>
      <c r="C11" s="79">
        <f>SUM(C4:C10)</f>
        <v>17121</v>
      </c>
      <c r="D11" s="79">
        <f>SUM(D4:D10)</f>
        <v>17132</v>
      </c>
      <c r="E11" s="220">
        <f>SUM(E4:E10)</f>
        <v>15654</v>
      </c>
      <c r="F11" s="80">
        <f t="shared" si="0"/>
        <v>91.37286948400654</v>
      </c>
      <c r="G11" s="95"/>
      <c r="H11" s="96"/>
      <c r="J11" s="97"/>
    </row>
    <row r="12" spans="1:10" s="24" customFormat="1" ht="12.75">
      <c r="A12" s="353">
        <v>5136</v>
      </c>
      <c r="B12" s="18" t="s">
        <v>11</v>
      </c>
      <c r="C12" s="23">
        <v>30</v>
      </c>
      <c r="D12" s="23">
        <v>88</v>
      </c>
      <c r="E12" s="187">
        <v>88</v>
      </c>
      <c r="F12" s="47">
        <f t="shared" si="0"/>
        <v>100</v>
      </c>
      <c r="G12" s="98"/>
      <c r="H12" s="97"/>
      <c r="J12" s="97"/>
    </row>
    <row r="13" spans="1:10" s="24" customFormat="1" ht="12.75">
      <c r="A13" s="354">
        <v>5137</v>
      </c>
      <c r="B13" s="27" t="s">
        <v>554</v>
      </c>
      <c r="C13" s="23">
        <v>300</v>
      </c>
      <c r="D13" s="23">
        <v>1503</v>
      </c>
      <c r="E13" s="226">
        <v>1368</v>
      </c>
      <c r="F13" s="47">
        <f t="shared" si="0"/>
        <v>91.01796407185628</v>
      </c>
      <c r="G13" s="98"/>
      <c r="H13" s="97"/>
      <c r="J13" s="97"/>
    </row>
    <row r="14" spans="1:10" s="24" customFormat="1" ht="12.75">
      <c r="A14" s="353">
        <v>5139</v>
      </c>
      <c r="B14" s="18" t="s">
        <v>555</v>
      </c>
      <c r="C14" s="23">
        <v>3500</v>
      </c>
      <c r="D14" s="23">
        <v>7264</v>
      </c>
      <c r="E14" s="187">
        <v>6721</v>
      </c>
      <c r="F14" s="47">
        <f t="shared" si="0"/>
        <v>92.52477973568281</v>
      </c>
      <c r="G14" s="98"/>
      <c r="H14" s="97"/>
      <c r="J14" s="97"/>
    </row>
    <row r="15" spans="1:10" s="24" customFormat="1" ht="12.75">
      <c r="A15" s="353">
        <v>5142</v>
      </c>
      <c r="B15" s="18" t="s">
        <v>132</v>
      </c>
      <c r="C15" s="23">
        <v>5</v>
      </c>
      <c r="D15" s="23">
        <v>5</v>
      </c>
      <c r="E15" s="187">
        <v>0</v>
      </c>
      <c r="F15" s="47">
        <f t="shared" si="0"/>
        <v>0</v>
      </c>
      <c r="G15" s="98"/>
      <c r="H15" s="97"/>
      <c r="J15" s="97"/>
    </row>
    <row r="16" spans="1:10" s="24" customFormat="1" ht="12.75">
      <c r="A16" s="353">
        <v>5153</v>
      </c>
      <c r="B16" s="18" t="s">
        <v>133</v>
      </c>
      <c r="C16" s="23">
        <v>13</v>
      </c>
      <c r="D16" s="23">
        <v>23</v>
      </c>
      <c r="E16" s="187">
        <v>20</v>
      </c>
      <c r="F16" s="47">
        <f t="shared" si="0"/>
        <v>86.95652173913044</v>
      </c>
      <c r="G16" s="98"/>
      <c r="H16" s="97"/>
      <c r="J16" s="97"/>
    </row>
    <row r="17" spans="1:10" s="24" customFormat="1" ht="12.75">
      <c r="A17" s="353">
        <v>5156</v>
      </c>
      <c r="B17" s="18" t="s">
        <v>134</v>
      </c>
      <c r="C17" s="23">
        <v>750</v>
      </c>
      <c r="D17" s="23">
        <v>805</v>
      </c>
      <c r="E17" s="187">
        <v>805</v>
      </c>
      <c r="F17" s="47">
        <f t="shared" si="0"/>
        <v>100</v>
      </c>
      <c r="G17" s="98"/>
      <c r="H17" s="97"/>
      <c r="J17" s="97"/>
    </row>
    <row r="18" spans="1:10" s="24" customFormat="1" ht="12.75">
      <c r="A18" s="353">
        <v>5161</v>
      </c>
      <c r="B18" s="18" t="s">
        <v>135</v>
      </c>
      <c r="C18" s="23">
        <v>150</v>
      </c>
      <c r="D18" s="23">
        <v>150</v>
      </c>
      <c r="E18" s="187">
        <v>76</v>
      </c>
      <c r="F18" s="47">
        <f t="shared" si="0"/>
        <v>50.66666666666667</v>
      </c>
      <c r="G18" s="95"/>
      <c r="H18" s="97"/>
      <c r="J18" s="97"/>
    </row>
    <row r="19" spans="1:10" s="24" customFormat="1" ht="12.75">
      <c r="A19" s="353">
        <v>5162</v>
      </c>
      <c r="B19" s="18" t="s">
        <v>136</v>
      </c>
      <c r="C19" s="23">
        <v>400</v>
      </c>
      <c r="D19" s="23">
        <v>400</v>
      </c>
      <c r="E19" s="187">
        <v>224</v>
      </c>
      <c r="F19" s="47">
        <f t="shared" si="0"/>
        <v>56.00000000000001</v>
      </c>
      <c r="G19" s="98"/>
      <c r="H19" s="97"/>
      <c r="J19" s="97"/>
    </row>
    <row r="20" spans="1:10" s="24" customFormat="1" ht="12.75">
      <c r="A20" s="353">
        <v>5163</v>
      </c>
      <c r="B20" s="18" t="s">
        <v>137</v>
      </c>
      <c r="C20" s="23">
        <v>15</v>
      </c>
      <c r="D20" s="23">
        <v>37</v>
      </c>
      <c r="E20" s="187">
        <v>35</v>
      </c>
      <c r="F20" s="47">
        <f t="shared" si="0"/>
        <v>94.5945945945946</v>
      </c>
      <c r="G20" s="98"/>
      <c r="H20" s="97"/>
      <c r="J20" s="97"/>
    </row>
    <row r="21" spans="1:10" s="24" customFormat="1" ht="12.75">
      <c r="A21" s="353">
        <v>5164</v>
      </c>
      <c r="B21" s="18" t="s">
        <v>138</v>
      </c>
      <c r="C21" s="23">
        <v>100</v>
      </c>
      <c r="D21" s="23">
        <v>100</v>
      </c>
      <c r="E21" s="187">
        <v>44</v>
      </c>
      <c r="F21" s="47">
        <f t="shared" si="0"/>
        <v>44</v>
      </c>
      <c r="G21" s="98"/>
      <c r="H21" s="97"/>
      <c r="J21" s="97"/>
    </row>
    <row r="22" spans="1:10" s="24" customFormat="1" ht="12.75">
      <c r="A22" s="353">
        <v>5166</v>
      </c>
      <c r="B22" s="18" t="s">
        <v>139</v>
      </c>
      <c r="C22" s="23">
        <v>50</v>
      </c>
      <c r="D22" s="23">
        <v>50</v>
      </c>
      <c r="E22" s="187">
        <v>0</v>
      </c>
      <c r="F22" s="47">
        <f t="shared" si="0"/>
        <v>0</v>
      </c>
      <c r="G22" s="98"/>
      <c r="H22" s="97"/>
      <c r="J22" s="97"/>
    </row>
    <row r="23" spans="1:10" s="24" customFormat="1" ht="12.75">
      <c r="A23" s="353">
        <v>5167</v>
      </c>
      <c r="B23" s="18" t="s">
        <v>140</v>
      </c>
      <c r="C23" s="23">
        <v>500</v>
      </c>
      <c r="D23" s="23">
        <v>500</v>
      </c>
      <c r="E23" s="187">
        <v>247</v>
      </c>
      <c r="F23" s="47">
        <f t="shared" si="0"/>
        <v>49.4</v>
      </c>
      <c r="G23" s="98"/>
      <c r="H23" s="97"/>
      <c r="J23" s="97"/>
    </row>
    <row r="24" spans="1:10" s="24" customFormat="1" ht="12.75">
      <c r="A24" s="353">
        <v>5169</v>
      </c>
      <c r="B24" s="18" t="s">
        <v>141</v>
      </c>
      <c r="C24" s="23">
        <v>9600</v>
      </c>
      <c r="D24" s="23">
        <v>8788</v>
      </c>
      <c r="E24" s="187">
        <v>5794</v>
      </c>
      <c r="F24" s="47">
        <f t="shared" si="0"/>
        <v>65.9308147473828</v>
      </c>
      <c r="G24" s="98"/>
      <c r="H24" s="97"/>
      <c r="J24" s="97"/>
    </row>
    <row r="25" spans="1:10" s="24" customFormat="1" ht="12.75">
      <c r="A25" s="353">
        <v>5171</v>
      </c>
      <c r="B25" s="18" t="s">
        <v>142</v>
      </c>
      <c r="C25" s="23">
        <v>600</v>
      </c>
      <c r="D25" s="23">
        <v>600</v>
      </c>
      <c r="E25" s="187">
        <v>376</v>
      </c>
      <c r="F25" s="47">
        <f t="shared" si="0"/>
        <v>62.66666666666667</v>
      </c>
      <c r="G25" s="98"/>
      <c r="H25" s="97"/>
      <c r="J25" s="97"/>
    </row>
    <row r="26" spans="1:10" s="24" customFormat="1" ht="12.75">
      <c r="A26" s="353">
        <v>5173</v>
      </c>
      <c r="B26" s="18" t="s">
        <v>775</v>
      </c>
      <c r="C26" s="23">
        <v>600</v>
      </c>
      <c r="D26" s="23">
        <v>780</v>
      </c>
      <c r="E26" s="187">
        <v>679</v>
      </c>
      <c r="F26" s="47">
        <f t="shared" si="0"/>
        <v>87.05128205128206</v>
      </c>
      <c r="G26" s="98"/>
      <c r="H26" s="97"/>
      <c r="J26" s="97"/>
    </row>
    <row r="27" spans="1:10" s="24" customFormat="1" ht="13.5" customHeight="1">
      <c r="A27" s="353">
        <v>5175</v>
      </c>
      <c r="B27" s="18" t="s">
        <v>143</v>
      </c>
      <c r="C27" s="23">
        <v>1900</v>
      </c>
      <c r="D27" s="23">
        <v>2226</v>
      </c>
      <c r="E27" s="187">
        <v>2225</v>
      </c>
      <c r="F27" s="47">
        <f t="shared" si="0"/>
        <v>99.95507637017072</v>
      </c>
      <c r="G27" s="98"/>
      <c r="H27" s="97"/>
      <c r="J27" s="97"/>
    </row>
    <row r="28" spans="1:10" s="24" customFormat="1" ht="13.5" customHeight="1">
      <c r="A28" s="353">
        <v>5176</v>
      </c>
      <c r="B28" s="18" t="s">
        <v>144</v>
      </c>
      <c r="C28" s="23">
        <v>25</v>
      </c>
      <c r="D28" s="23">
        <v>25</v>
      </c>
      <c r="E28" s="187">
        <v>5</v>
      </c>
      <c r="F28" s="47">
        <f t="shared" si="0"/>
        <v>20</v>
      </c>
      <c r="G28" s="98"/>
      <c r="H28" s="97"/>
      <c r="J28" s="97"/>
    </row>
    <row r="29" spans="1:10" s="24" customFormat="1" ht="12.75">
      <c r="A29" s="353">
        <v>5178</v>
      </c>
      <c r="B29" s="18" t="s">
        <v>145</v>
      </c>
      <c r="C29" s="23">
        <v>250</v>
      </c>
      <c r="D29" s="23">
        <v>250</v>
      </c>
      <c r="E29" s="187">
        <v>0</v>
      </c>
      <c r="F29" s="47">
        <f t="shared" si="0"/>
        <v>0</v>
      </c>
      <c r="G29" s="98"/>
      <c r="H29" s="97"/>
      <c r="J29" s="97"/>
    </row>
    <row r="30" spans="1:10" s="24" customFormat="1" ht="12.75">
      <c r="A30" s="353">
        <v>5179</v>
      </c>
      <c r="B30" s="18" t="s">
        <v>146</v>
      </c>
      <c r="C30" s="23">
        <v>700</v>
      </c>
      <c r="D30" s="23">
        <v>737</v>
      </c>
      <c r="E30" s="187">
        <v>736</v>
      </c>
      <c r="F30" s="47">
        <f t="shared" si="0"/>
        <v>99.86431478968792</v>
      </c>
      <c r="G30" s="98"/>
      <c r="H30" s="97"/>
      <c r="J30" s="97"/>
    </row>
    <row r="31" spans="1:10" s="24" customFormat="1" ht="12.75">
      <c r="A31" s="353">
        <v>5194</v>
      </c>
      <c r="B31" s="18" t="s">
        <v>147</v>
      </c>
      <c r="C31" s="23">
        <v>700</v>
      </c>
      <c r="D31" s="23">
        <v>299</v>
      </c>
      <c r="E31" s="187">
        <v>259</v>
      </c>
      <c r="F31" s="47">
        <f t="shared" si="0"/>
        <v>86.62207357859532</v>
      </c>
      <c r="G31" s="98"/>
      <c r="H31" s="97"/>
      <c r="J31" s="97"/>
    </row>
    <row r="32" spans="1:10" s="24" customFormat="1" ht="12.75">
      <c r="A32" s="77" t="s">
        <v>148</v>
      </c>
      <c r="B32" s="78" t="s">
        <v>149</v>
      </c>
      <c r="C32" s="79">
        <f>SUM(C12:C31)</f>
        <v>20188</v>
      </c>
      <c r="D32" s="79">
        <f>SUM(D12:D31)</f>
        <v>24630</v>
      </c>
      <c r="E32" s="220">
        <f>SUM(E12:E31)</f>
        <v>19702</v>
      </c>
      <c r="F32" s="80">
        <f t="shared" si="0"/>
        <v>79.99187982135606</v>
      </c>
      <c r="G32" s="98"/>
      <c r="H32" s="97"/>
      <c r="J32" s="97"/>
    </row>
    <row r="33" spans="1:8" s="24" customFormat="1" ht="12.75">
      <c r="A33" s="353">
        <v>5361</v>
      </c>
      <c r="B33" s="18" t="s">
        <v>152</v>
      </c>
      <c r="C33" s="23">
        <v>10</v>
      </c>
      <c r="D33" s="23">
        <v>10</v>
      </c>
      <c r="E33" s="226">
        <v>0</v>
      </c>
      <c r="F33" s="47">
        <f t="shared" si="0"/>
        <v>0</v>
      </c>
      <c r="G33" s="98"/>
      <c r="H33" s="97"/>
    </row>
    <row r="34" spans="1:8" s="24" customFormat="1" ht="12.75">
      <c r="A34" s="353">
        <v>5362</v>
      </c>
      <c r="B34" s="18" t="s">
        <v>153</v>
      </c>
      <c r="C34" s="23">
        <v>10</v>
      </c>
      <c r="D34" s="23">
        <v>22</v>
      </c>
      <c r="E34" s="187">
        <v>20</v>
      </c>
      <c r="F34" s="47">
        <f t="shared" si="0"/>
        <v>90.9090909090909</v>
      </c>
      <c r="G34" s="98"/>
      <c r="H34" s="97"/>
    </row>
    <row r="35" spans="1:8" s="24" customFormat="1" ht="12.75">
      <c r="A35" s="77" t="s">
        <v>154</v>
      </c>
      <c r="B35" s="78" t="s">
        <v>156</v>
      </c>
      <c r="C35" s="79">
        <f>SUM(C33:C34)</f>
        <v>20</v>
      </c>
      <c r="D35" s="79">
        <f>SUM(D33:D34)</f>
        <v>32</v>
      </c>
      <c r="E35" s="220">
        <f>SUM(E33:E34)</f>
        <v>20</v>
      </c>
      <c r="F35" s="310">
        <f t="shared" si="0"/>
        <v>62.5</v>
      </c>
      <c r="G35" s="98"/>
      <c r="H35" s="97"/>
    </row>
    <row r="36" spans="1:8" s="24" customFormat="1" ht="12.75">
      <c r="A36" s="353">
        <v>5492</v>
      </c>
      <c r="B36" s="18" t="s">
        <v>816</v>
      </c>
      <c r="C36" s="23">
        <v>20</v>
      </c>
      <c r="D36" s="23">
        <v>20</v>
      </c>
      <c r="E36" s="226">
        <v>10</v>
      </c>
      <c r="F36" s="47">
        <f t="shared" si="0"/>
        <v>50</v>
      </c>
      <c r="G36" s="98"/>
      <c r="H36" s="97"/>
    </row>
    <row r="37" spans="1:8" s="24" customFormat="1" ht="12.75">
      <c r="A37" s="78" t="s">
        <v>827</v>
      </c>
      <c r="B37" s="78" t="s">
        <v>828</v>
      </c>
      <c r="C37" s="79">
        <f>SUM(C36:C36)</f>
        <v>20</v>
      </c>
      <c r="D37" s="79">
        <f>SUM(D36:D36)</f>
        <v>20</v>
      </c>
      <c r="E37" s="220">
        <f>SUM(E36:E36)</f>
        <v>10</v>
      </c>
      <c r="F37" s="80">
        <f t="shared" si="0"/>
        <v>50</v>
      </c>
      <c r="G37" s="98"/>
      <c r="H37" s="97"/>
    </row>
    <row r="38" spans="1:8" s="24" customFormat="1" ht="12.75">
      <c r="A38" s="354">
        <v>5901</v>
      </c>
      <c r="B38" s="27" t="s">
        <v>157</v>
      </c>
      <c r="C38" s="209">
        <v>2000</v>
      </c>
      <c r="D38" s="209">
        <v>1980</v>
      </c>
      <c r="E38" s="369">
        <v>0</v>
      </c>
      <c r="F38" s="47" t="s">
        <v>777</v>
      </c>
      <c r="G38" s="98"/>
      <c r="H38" s="97"/>
    </row>
    <row r="39" spans="1:8" s="24" customFormat="1" ht="12.75">
      <c r="A39" s="77" t="s">
        <v>158</v>
      </c>
      <c r="B39" s="78" t="s">
        <v>159</v>
      </c>
      <c r="C39" s="48">
        <f>SUM(C38:C38)</f>
        <v>2000</v>
      </c>
      <c r="D39" s="48">
        <f>SUM(D38:D38)</f>
        <v>1980</v>
      </c>
      <c r="E39" s="370">
        <f>SUM(E38)</f>
        <v>0</v>
      </c>
      <c r="F39" s="80" t="s">
        <v>777</v>
      </c>
      <c r="G39" s="98"/>
      <c r="H39" s="97"/>
    </row>
    <row r="40" spans="1:8" s="24" customFormat="1" ht="12.75">
      <c r="A40" s="77"/>
      <c r="B40" s="78"/>
      <c r="C40" s="79"/>
      <c r="D40" s="79"/>
      <c r="E40" s="187"/>
      <c r="F40" s="47"/>
      <c r="G40" s="98"/>
      <c r="H40" s="97"/>
    </row>
    <row r="41" spans="1:8" s="24" customFormat="1" ht="12.75">
      <c r="A41" s="923" t="s">
        <v>160</v>
      </c>
      <c r="B41" s="925"/>
      <c r="C41" s="79">
        <f>C32+C35+C37+C39+C11</f>
        <v>39349</v>
      </c>
      <c r="D41" s="79">
        <f>D32+D35+D37+D39+D11</f>
        <v>43794</v>
      </c>
      <c r="E41" s="79">
        <f>E32+E35+E37+E39+E11</f>
        <v>35386</v>
      </c>
      <c r="F41" s="80">
        <f>E41/D41*100</f>
        <v>80.80102297118327</v>
      </c>
      <c r="G41" s="98"/>
      <c r="H41" s="97"/>
    </row>
    <row r="42" spans="1:8" s="24" customFormat="1" ht="12.75">
      <c r="A42" s="36"/>
      <c r="B42" s="18"/>
      <c r="C42" s="23"/>
      <c r="D42" s="18"/>
      <c r="E42" s="187"/>
      <c r="F42" s="47"/>
      <c r="G42" s="98"/>
      <c r="H42" s="97"/>
    </row>
    <row r="43" spans="1:8" s="24" customFormat="1" ht="12.75">
      <c r="A43" s="353">
        <v>6122</v>
      </c>
      <c r="B43" s="18" t="s">
        <v>195</v>
      </c>
      <c r="C43" s="23">
        <v>0</v>
      </c>
      <c r="D43" s="209">
        <v>204</v>
      </c>
      <c r="E43" s="187">
        <v>204</v>
      </c>
      <c r="F43" s="47">
        <v>0</v>
      </c>
      <c r="G43" s="98"/>
      <c r="H43" s="97"/>
    </row>
    <row r="44" spans="1:8" s="24" customFormat="1" ht="12.75">
      <c r="A44" s="353">
        <v>6123</v>
      </c>
      <c r="B44" s="18" t="s">
        <v>161</v>
      </c>
      <c r="C44" s="23">
        <v>0</v>
      </c>
      <c r="D44" s="23">
        <v>360</v>
      </c>
      <c r="E44" s="371">
        <v>349</v>
      </c>
      <c r="F44" s="47">
        <f>E44/D44*100</f>
        <v>96.94444444444444</v>
      </c>
      <c r="G44" s="98"/>
      <c r="H44" s="97"/>
    </row>
    <row r="45" spans="1:8" s="24" customFormat="1" ht="12.75">
      <c r="A45" s="77" t="s">
        <v>162</v>
      </c>
      <c r="B45" s="78" t="s">
        <v>163</v>
      </c>
      <c r="C45" s="79">
        <f>SUM(C43:C44)</f>
        <v>0</v>
      </c>
      <c r="D45" s="79">
        <f>SUM(D43:D44)</f>
        <v>564</v>
      </c>
      <c r="E45" s="220">
        <f>SUM(E43:E44)</f>
        <v>553</v>
      </c>
      <c r="F45" s="310">
        <f>E45/D45*100</f>
        <v>98.04964539007092</v>
      </c>
      <c r="G45" s="98"/>
      <c r="H45" s="97"/>
    </row>
    <row r="46" spans="1:8" s="24" customFormat="1" ht="12.75">
      <c r="A46" s="77"/>
      <c r="B46" s="78"/>
      <c r="C46" s="79"/>
      <c r="D46" s="79"/>
      <c r="E46" s="79"/>
      <c r="F46" s="80"/>
      <c r="G46" s="98"/>
      <c r="H46" s="97"/>
    </row>
    <row r="47" spans="1:7" ht="12.75">
      <c r="A47" s="950" t="s">
        <v>164</v>
      </c>
      <c r="B47" s="951"/>
      <c r="C47" s="6">
        <f>C41+C45</f>
        <v>39349</v>
      </c>
      <c r="D47" s="6">
        <f>D41+D45</f>
        <v>44358</v>
      </c>
      <c r="E47" s="6">
        <f>E41+E45</f>
        <v>35939</v>
      </c>
      <c r="F47" s="22">
        <f>E47/D47*100</f>
        <v>81.02033455070111</v>
      </c>
      <c r="G47" s="81"/>
    </row>
    <row r="48" spans="1:7" ht="12.75">
      <c r="A48" s="17"/>
      <c r="B48" s="17"/>
      <c r="C48" s="15"/>
      <c r="D48" s="15"/>
      <c r="E48" s="15"/>
      <c r="F48" s="83"/>
      <c r="G48" s="81"/>
    </row>
    <row r="49" spans="1:7" ht="12.75">
      <c r="A49" s="17"/>
      <c r="B49" s="17"/>
      <c r="C49" s="15"/>
      <c r="D49" s="15"/>
      <c r="E49" s="15"/>
      <c r="F49" s="83"/>
      <c r="G49" s="81"/>
    </row>
    <row r="51" spans="1:6" ht="25.5" customHeight="1">
      <c r="A51" s="926" t="s">
        <v>165</v>
      </c>
      <c r="B51" s="928"/>
      <c r="C51" s="773" t="s">
        <v>1242</v>
      </c>
      <c r="D51" s="37" t="s">
        <v>1243</v>
      </c>
      <c r="E51" s="5" t="s">
        <v>1139</v>
      </c>
      <c r="F51" s="75" t="s">
        <v>956</v>
      </c>
    </row>
    <row r="52" spans="1:6" ht="12.75">
      <c r="A52" s="952" t="s">
        <v>166</v>
      </c>
      <c r="B52" s="952"/>
      <c r="C52" s="21">
        <f>C11</f>
        <v>17121</v>
      </c>
      <c r="D52" s="21">
        <f>D11</f>
        <v>17132</v>
      </c>
      <c r="E52" s="21">
        <f>E11</f>
        <v>15654</v>
      </c>
      <c r="F52" s="28">
        <f>E52/E56*100</f>
        <v>43.55713848465456</v>
      </c>
    </row>
    <row r="53" spans="1:6" ht="12.75">
      <c r="A53" s="869" t="s">
        <v>167</v>
      </c>
      <c r="B53" s="930"/>
      <c r="C53" s="21">
        <f>C32+C37+C39+C35-C54</f>
        <v>11513</v>
      </c>
      <c r="D53" s="21">
        <f>D32+D37+D39+D35-D54</f>
        <v>16737</v>
      </c>
      <c r="E53" s="21">
        <f>E32+E37+E39+E35-E54</f>
        <v>13356</v>
      </c>
      <c r="F53" s="28">
        <f>E53/E56*100</f>
        <v>37.16297058905367</v>
      </c>
    </row>
    <row r="54" spans="1:6" ht="12.75">
      <c r="A54" s="869" t="s">
        <v>168</v>
      </c>
      <c r="B54" s="930"/>
      <c r="C54" s="21">
        <f>C18+C19+C20+C22+C23+C24</f>
        <v>10715</v>
      </c>
      <c r="D54" s="21">
        <f>D18+D19+D20+D22+D23+D24</f>
        <v>9925</v>
      </c>
      <c r="E54" s="21">
        <f>E18+E19+E20+E22+E23+E24</f>
        <v>6376</v>
      </c>
      <c r="F54" s="28">
        <f>E54/E56*100</f>
        <v>17.741172542363447</v>
      </c>
    </row>
    <row r="55" spans="1:6" ht="12.75">
      <c r="A55" s="869" t="s">
        <v>169</v>
      </c>
      <c r="B55" s="930"/>
      <c r="C55" s="21">
        <f>C45</f>
        <v>0</v>
      </c>
      <c r="D55" s="21">
        <f>D45</f>
        <v>564</v>
      </c>
      <c r="E55" s="21">
        <f>E45</f>
        <v>553</v>
      </c>
      <c r="F55" s="28">
        <f>E55/E56*100</f>
        <v>1.538718383928323</v>
      </c>
    </row>
    <row r="56" spans="1:6" ht="12.75">
      <c r="A56" s="923" t="s">
        <v>170</v>
      </c>
      <c r="B56" s="925"/>
      <c r="C56" s="79">
        <f>SUM(C52:C55)</f>
        <v>39349</v>
      </c>
      <c r="D56" s="220">
        <f>SUM(D52:D55)</f>
        <v>44358</v>
      </c>
      <c r="E56" s="79">
        <f>SUM(E52:E55)</f>
        <v>35939</v>
      </c>
      <c r="F56" s="80">
        <f>E56/D56*100</f>
        <v>81.02033455070111</v>
      </c>
    </row>
  </sheetData>
  <sheetProtection/>
  <mergeCells count="9">
    <mergeCell ref="A56:B56"/>
    <mergeCell ref="A52:B52"/>
    <mergeCell ref="A53:B53"/>
    <mergeCell ref="A54:B54"/>
    <mergeCell ref="A55:B55"/>
    <mergeCell ref="A1:F1"/>
    <mergeCell ref="A41:B41"/>
    <mergeCell ref="A47:B47"/>
    <mergeCell ref="A51:B51"/>
  </mergeCells>
  <printOptions horizontalCentered="1"/>
  <pageMargins left="0.7874015748031497" right="0.7874015748031497" top="0.7874015748031497" bottom="0.7874015748031497" header="0.5118110236220472" footer="0.7086614173228347"/>
  <pageSetup firstPageNumber="27" useFirstPageNumber="1" fitToHeight="0" fitToWidth="1" horizontalDpi="600" verticalDpi="600" orientation="portrait" paperSize="9" scale="89" r:id="rId2"/>
  <headerFooter alignWithMargins="0">
    <oddFooter>&amp;C&amp;P</oddFooter>
  </headerFooter>
  <rowBreaks count="1" manualBreakCount="1">
    <brk id="5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2011-03-02T08:45:39Z</cp:lastPrinted>
  <dcterms:created xsi:type="dcterms:W3CDTF">1997-01-24T11:07:25Z</dcterms:created>
  <dcterms:modified xsi:type="dcterms:W3CDTF">2011-03-09T13:23:29Z</dcterms:modified>
  <cp:category/>
  <cp:version/>
  <cp:contentType/>
  <cp:contentStatus/>
</cp:coreProperties>
</file>