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300" windowHeight="852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 localSheetId="4">'Daně'!#REF!</definedName>
    <definedName name="_1011">'[1]daně'!#REF!</definedName>
    <definedName name="_1012" localSheetId="4">'Daně'!#REF!</definedName>
    <definedName name="_1012">'[1]daně'!#REF!</definedName>
    <definedName name="_1013" localSheetId="4">'Daně'!#REF!</definedName>
    <definedName name="_1013">'[1]daně'!#REF!</definedName>
    <definedName name="_1014" localSheetId="4">'Daně'!#REF!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 localSheetId="4">'Daně'!#REF!</definedName>
    <definedName name="_1030">'[1]daně'!#REF!</definedName>
    <definedName name="_1031" localSheetId="4">'Daně'!#REF!</definedName>
    <definedName name="_1031">'[1]daně'!#REF!</definedName>
    <definedName name="_1032" localSheetId="4">'Daně'!#REF!</definedName>
    <definedName name="_1032">'[1]daně'!#REF!</definedName>
    <definedName name="_1033" localSheetId="4">'Daně'!#REF!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 localSheetId="4">'Daně'!#REF!</definedName>
    <definedName name="_1048">'[1]daně'!#REF!</definedName>
    <definedName name="_1049" localSheetId="4">'Daně'!#REF!</definedName>
    <definedName name="_1049">'[1]daně'!#REF!</definedName>
    <definedName name="_1050" localSheetId="4">'Daně'!#REF!</definedName>
    <definedName name="_1050">'[1]daně'!#REF!</definedName>
    <definedName name="_1051" localSheetId="4">'Daně'!#REF!</definedName>
    <definedName name="_1051">'[1]daně'!#REF!</definedName>
    <definedName name="_1052" localSheetId="4">'Daně'!#REF!</definedName>
    <definedName name="_1052">'[1]daně'!#REF!</definedName>
    <definedName name="_1053" localSheetId="4">'Daně'!#REF!</definedName>
    <definedName name="_1053">'[1]daně'!#REF!</definedName>
    <definedName name="_1054" localSheetId="4">'Daně'!#REF!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 localSheetId="4">'Daně'!#REF!</definedName>
    <definedName name="_1098">'[1]daně'!#REF!</definedName>
    <definedName name="_1099" localSheetId="4">'Daně'!#REF!</definedName>
    <definedName name="_1099">'[1]daně'!#REF!</definedName>
    <definedName name="_1100" localSheetId="4">'Daně'!#REF!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 localSheetId="4">'Daně'!#REF!</definedName>
    <definedName name="_1103">'[1]daně'!#REF!</definedName>
    <definedName name="_1104" localSheetId="4">'Daně'!#REF!</definedName>
    <definedName name="_1104">'[1]daně'!#REF!</definedName>
    <definedName name="_1105" localSheetId="4">'Daně'!#REF!</definedName>
    <definedName name="_1105">'[1]daně'!#REF!</definedName>
    <definedName name="_1106" localSheetId="4">'Daně'!#REF!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 localSheetId="4">'Daně'!#REF!</definedName>
    <definedName name="_1122">'[1]daně'!#REF!</definedName>
    <definedName name="_1123" localSheetId="4">'Daně'!#REF!</definedName>
    <definedName name="_1123">'[1]daně'!#REF!</definedName>
    <definedName name="_1124" localSheetId="4">'Daně'!#REF!</definedName>
    <definedName name="_1124">'[1]daně'!#REF!</definedName>
    <definedName name="_1125" localSheetId="4">'Daně'!#REF!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 localSheetId="4">'Daně'!#REF!</definedName>
    <definedName name="_1141">'[1]daně'!#REF!</definedName>
    <definedName name="_1142" localSheetId="4">'Daně'!#REF!</definedName>
    <definedName name="_1142">'[1]daně'!#REF!</definedName>
    <definedName name="_1143" localSheetId="4">'Daně'!#REF!</definedName>
    <definedName name="_1143">'[1]daně'!#REF!</definedName>
    <definedName name="_1144" localSheetId="4">'Daně'!#REF!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 localSheetId="4">'Daně'!#REF!</definedName>
    <definedName name="_1160">'[1]daně'!#REF!</definedName>
    <definedName name="_1161" localSheetId="4">'Daně'!#REF!</definedName>
    <definedName name="_1161">'[1]daně'!#REF!</definedName>
    <definedName name="_1162" localSheetId="4">'Daně'!#REF!</definedName>
    <definedName name="_1162">'[1]daně'!#REF!</definedName>
    <definedName name="_1163" localSheetId="4">'Daně'!#REF!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 localSheetId="4">'Daně'!#REF!</definedName>
    <definedName name="_1179">'[1]daně'!#REF!</definedName>
    <definedName name="_1180" localSheetId="4">'Daně'!#REF!</definedName>
    <definedName name="_1180">'[1]daně'!#REF!</definedName>
    <definedName name="_1181" localSheetId="4">'Daně'!#REF!</definedName>
    <definedName name="_1181">'[1]daně'!#REF!</definedName>
    <definedName name="_1182" localSheetId="4">'Daně'!#REF!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 localSheetId="4">'Daně'!#REF!</definedName>
    <definedName name="_1197">'[1]daně'!#REF!</definedName>
    <definedName name="_1198" localSheetId="4">'Daně'!#REF!</definedName>
    <definedName name="_1198">'[1]daně'!#REF!</definedName>
    <definedName name="_1199" localSheetId="4">'Daně'!#REF!</definedName>
    <definedName name="_1199">'[1]daně'!#REF!</definedName>
    <definedName name="_1200" localSheetId="4">'Daně'!#REF!</definedName>
    <definedName name="_1200">'[1]daně'!#REF!</definedName>
    <definedName name="_1201" localSheetId="4">'Daně'!#REF!</definedName>
    <definedName name="_1201">'[1]daně'!#REF!</definedName>
    <definedName name="_1202" localSheetId="4">'Daně'!#REF!</definedName>
    <definedName name="_1202">'[1]daně'!#REF!</definedName>
    <definedName name="_1203" localSheetId="4">'Daně'!#REF!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 localSheetId="4">'Daně'!#REF!</definedName>
    <definedName name="_1247">'[1]daně'!#REF!</definedName>
    <definedName name="_1248" localSheetId="4">'Daně'!#REF!</definedName>
    <definedName name="_1248">'[1]daně'!#REF!</definedName>
    <definedName name="_1249" localSheetId="4">'Daně'!#REF!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 localSheetId="4">'Daně'!#REF!</definedName>
    <definedName name="_1252">'[1]daně'!#REF!</definedName>
    <definedName name="_1253" localSheetId="4">'Daně'!#REF!</definedName>
    <definedName name="_1253">'[1]daně'!#REF!</definedName>
    <definedName name="_1254" localSheetId="4">'Daně'!#REF!</definedName>
    <definedName name="_1254">'[1]daně'!#REF!</definedName>
    <definedName name="_1255" localSheetId="4">'Daně'!#REF!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 localSheetId="4">'Daně'!#REF!</definedName>
    <definedName name="_1271">'[1]daně'!#REF!</definedName>
    <definedName name="_1272" localSheetId="4">'Daně'!#REF!</definedName>
    <definedName name="_1272">'[1]daně'!#REF!</definedName>
    <definedName name="_1273" localSheetId="4">'Daně'!#REF!</definedName>
    <definedName name="_1273">'[1]daně'!#REF!</definedName>
    <definedName name="_1274" localSheetId="4">'Daně'!#REF!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 localSheetId="4">'Daně'!#REF!</definedName>
    <definedName name="_1290">'[1]daně'!#REF!</definedName>
    <definedName name="_1291" localSheetId="4">'Daně'!#REF!</definedName>
    <definedName name="_1291">'[1]daně'!#REF!</definedName>
    <definedName name="_1292" localSheetId="4">'Daně'!#REF!</definedName>
    <definedName name="_1292">'[1]daně'!#REF!</definedName>
    <definedName name="_1293" localSheetId="4">'Daně'!#REF!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 localSheetId="4">'Daně'!#REF!</definedName>
    <definedName name="_1309">'[1]daně'!#REF!</definedName>
    <definedName name="_1310" localSheetId="4">'Daně'!#REF!</definedName>
    <definedName name="_1310">'[1]daně'!#REF!</definedName>
    <definedName name="_1311" localSheetId="4">'Daně'!#REF!</definedName>
    <definedName name="_1311">'[1]daně'!#REF!</definedName>
    <definedName name="_1312" localSheetId="4">'Daně'!#REF!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 localSheetId="4">'Daně'!#REF!</definedName>
    <definedName name="_1328">'[1]daně'!#REF!</definedName>
    <definedName name="_1329" localSheetId="4">'Daně'!#REF!</definedName>
    <definedName name="_1329">'[1]daně'!#REF!</definedName>
    <definedName name="_1330" localSheetId="4">'Daně'!#REF!</definedName>
    <definedName name="_1330">'[1]daně'!#REF!</definedName>
    <definedName name="_1331" localSheetId="4">'Daně'!#REF!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 localSheetId="4">'Daně'!#REF!</definedName>
    <definedName name="_1346">'[1]daně'!#REF!</definedName>
    <definedName name="_1347" localSheetId="4">'Daně'!#REF!</definedName>
    <definedName name="_1347">'[1]daně'!#REF!</definedName>
    <definedName name="_1348" localSheetId="4">'Daně'!#REF!</definedName>
    <definedName name="_1348">'[1]daně'!#REF!</definedName>
    <definedName name="_1349" localSheetId="4">'Daně'!#REF!</definedName>
    <definedName name="_1349">'[1]daně'!#REF!</definedName>
    <definedName name="_1350" localSheetId="4">'Daně'!#REF!</definedName>
    <definedName name="_1350">'[1]daně'!#REF!</definedName>
    <definedName name="_1351" localSheetId="4">'Daně'!#REF!</definedName>
    <definedName name="_1351">'[1]daně'!#REF!</definedName>
    <definedName name="_1352" localSheetId="4">'Daně'!#REF!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 localSheetId="4">'Daně'!#REF!</definedName>
    <definedName name="_1396">'[1]daně'!#REF!</definedName>
    <definedName name="_1397" localSheetId="4">'Daně'!#REF!</definedName>
    <definedName name="_1397">'[1]daně'!#REF!</definedName>
    <definedName name="_1398" localSheetId="4">'Daně'!#REF!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 localSheetId="4">'Daně'!#REF!</definedName>
    <definedName name="_1401">'[1]daně'!#REF!</definedName>
    <definedName name="_1402" localSheetId="4">'Daně'!#REF!</definedName>
    <definedName name="_1402">'[1]daně'!#REF!</definedName>
    <definedName name="_1403" localSheetId="4">'Daně'!#REF!</definedName>
    <definedName name="_1403">'[1]daně'!#REF!</definedName>
    <definedName name="_1404" localSheetId="4">'Daně'!#REF!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 localSheetId="4">'Daně'!#REF!</definedName>
    <definedName name="_1420">'[1]daně'!#REF!</definedName>
    <definedName name="_1421" localSheetId="4">'Daně'!#REF!</definedName>
    <definedName name="_1421">'[1]daně'!#REF!</definedName>
    <definedName name="_1422" localSheetId="4">'Daně'!#REF!</definedName>
    <definedName name="_1422">'[1]daně'!#REF!</definedName>
    <definedName name="_1423" localSheetId="4">'Daně'!#REF!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 localSheetId="4">'Daně'!#REF!</definedName>
    <definedName name="_1439">'[1]daně'!#REF!</definedName>
    <definedName name="_1440" localSheetId="4">'Daně'!#REF!</definedName>
    <definedName name="_1440">'[1]daně'!#REF!</definedName>
    <definedName name="_1441" localSheetId="4">'Daně'!#REF!</definedName>
    <definedName name="_1441">'[1]daně'!#REF!</definedName>
    <definedName name="_1442" localSheetId="4">'Daně'!#REF!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 localSheetId="4">'Daně'!#REF!</definedName>
    <definedName name="_1458">'[1]daně'!#REF!</definedName>
    <definedName name="_1459" localSheetId="4">'Daně'!#REF!</definedName>
    <definedName name="_1459">'[1]daně'!#REF!</definedName>
    <definedName name="_1460" localSheetId="4">'Daně'!#REF!</definedName>
    <definedName name="_1460">'[1]daně'!#REF!</definedName>
    <definedName name="_1461" localSheetId="4">'Daně'!#REF!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 localSheetId="4">'Daně'!#REF!</definedName>
    <definedName name="_1477">'[1]daně'!#REF!</definedName>
    <definedName name="_1478" localSheetId="4">'Daně'!#REF!</definedName>
    <definedName name="_1478">'[1]daně'!#REF!</definedName>
    <definedName name="_1479" localSheetId="4">'Daně'!#REF!</definedName>
    <definedName name="_1479">'[1]daně'!#REF!</definedName>
    <definedName name="_1480" localSheetId="4">'Daně'!#REF!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 localSheetId="4">'Daně'!#REF!</definedName>
    <definedName name="_1495">'[1]daně'!#REF!</definedName>
    <definedName name="_1496" localSheetId="4">'Daně'!#REF!</definedName>
    <definedName name="_1496">'[1]daně'!#REF!</definedName>
    <definedName name="_1497" localSheetId="4">'Daně'!#REF!</definedName>
    <definedName name="_1497">'[1]daně'!#REF!</definedName>
    <definedName name="_1498" localSheetId="4">'Daně'!#REF!</definedName>
    <definedName name="_1498">'[1]daně'!#REF!</definedName>
    <definedName name="_1499" localSheetId="4">'Daně'!#REF!</definedName>
    <definedName name="_1499">'[1]daně'!#REF!</definedName>
    <definedName name="_1500" localSheetId="4">'Daně'!#REF!</definedName>
    <definedName name="_1500">'[1]daně'!#REF!</definedName>
    <definedName name="_1501" localSheetId="4">'Daně'!#REF!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 localSheetId="4">'Daně'!#REF!</definedName>
    <definedName name="_1545">'[1]daně'!#REF!</definedName>
    <definedName name="_1546" localSheetId="4">'Daně'!#REF!</definedName>
    <definedName name="_1546">'[1]daně'!#REF!</definedName>
    <definedName name="_1547" localSheetId="4">'Daně'!#REF!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 localSheetId="4">'Daně'!#REF!</definedName>
    <definedName name="_1550">'[1]daně'!#REF!</definedName>
    <definedName name="_1551" localSheetId="4">'Daně'!#REF!</definedName>
    <definedName name="_1551">'[1]daně'!#REF!</definedName>
    <definedName name="_1552" localSheetId="4">'Daně'!#REF!</definedName>
    <definedName name="_1552">'[1]daně'!#REF!</definedName>
    <definedName name="_1553" localSheetId="4">'Daně'!#REF!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 localSheetId="4">'Daně'!#REF!</definedName>
    <definedName name="_1569">'[1]daně'!#REF!</definedName>
    <definedName name="_1570" localSheetId="4">'Daně'!#REF!</definedName>
    <definedName name="_1570">'[1]daně'!#REF!</definedName>
    <definedName name="_1571" localSheetId="4">'Daně'!#REF!</definedName>
    <definedName name="_1571">'[1]daně'!#REF!</definedName>
    <definedName name="_1572" localSheetId="4">'Daně'!#REF!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 localSheetId="4">'Daně'!#REF!</definedName>
    <definedName name="_1588">'[1]daně'!#REF!</definedName>
    <definedName name="_1589" localSheetId="4">'Daně'!#REF!</definedName>
    <definedName name="_1589">'[1]daně'!#REF!</definedName>
    <definedName name="_1590" localSheetId="4">'Daně'!#REF!</definedName>
    <definedName name="_1590">'[1]daně'!#REF!</definedName>
    <definedName name="_1591" localSheetId="4">'Daně'!#REF!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 localSheetId="4">'Daně'!#REF!</definedName>
    <definedName name="_1607">'[1]daně'!#REF!</definedName>
    <definedName name="_1608" localSheetId="4">'Daně'!#REF!</definedName>
    <definedName name="_1608">'[1]daně'!#REF!</definedName>
    <definedName name="_1609" localSheetId="4">'Daně'!#REF!</definedName>
    <definedName name="_1609">'[1]daně'!#REF!</definedName>
    <definedName name="_1610" localSheetId="4">'Daně'!#REF!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 localSheetId="4">'Daně'!#REF!</definedName>
    <definedName name="_1626">'[1]daně'!#REF!</definedName>
    <definedName name="_1627" localSheetId="4">'Daně'!#REF!</definedName>
    <definedName name="_1627">'[1]daně'!#REF!</definedName>
    <definedName name="_1628" localSheetId="4">'Daně'!#REF!</definedName>
    <definedName name="_1628">'[1]daně'!#REF!</definedName>
    <definedName name="_1629" localSheetId="4">'Daně'!#REF!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 localSheetId="4">'Daně'!#REF!</definedName>
    <definedName name="_1644">'[1]daně'!#REF!</definedName>
    <definedName name="_1645" localSheetId="4">'Daně'!#REF!</definedName>
    <definedName name="_1645">'[1]daně'!#REF!</definedName>
    <definedName name="_1646" localSheetId="4">'Daně'!#REF!</definedName>
    <definedName name="_1646">'[1]daně'!#REF!</definedName>
    <definedName name="_1647" localSheetId="4">'Daně'!#REF!</definedName>
    <definedName name="_1647">'[1]daně'!#REF!</definedName>
    <definedName name="_1648" localSheetId="4">'Daně'!#REF!</definedName>
    <definedName name="_1648">'[1]daně'!#REF!</definedName>
    <definedName name="_1649" localSheetId="4">'Daně'!#REF!</definedName>
    <definedName name="_1649">'[1]daně'!#REF!</definedName>
    <definedName name="_1650" localSheetId="4">'Daně'!#REF!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 localSheetId="4">'Daně'!#REF!</definedName>
    <definedName name="_1691">#REF!</definedName>
    <definedName name="_1692" localSheetId="4">'Daně'!#REF!</definedName>
    <definedName name="_1692">#REF!</definedName>
    <definedName name="_1693" localSheetId="4">'Daně'!#REF!</definedName>
    <definedName name="_1693">#REF!</definedName>
    <definedName name="_1694" localSheetId="4">'Daně'!#REF!</definedName>
    <definedName name="_1694">#REF!</definedName>
    <definedName name="_1695" localSheetId="4">'Daně'!#REF!</definedName>
    <definedName name="_1695">#REF!</definedName>
    <definedName name="_1696" localSheetId="4">'Daně'!#REF!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 localSheetId="4">'Daně'!#REF!</definedName>
    <definedName name="_1699">#REF!</definedName>
    <definedName name="_1700" localSheetId="4">'Daně'!#REF!</definedName>
    <definedName name="_1700">#REF!</definedName>
    <definedName name="_1701" localSheetId="4">'Daně'!#REF!</definedName>
    <definedName name="_1701">#REF!</definedName>
    <definedName name="_1702" localSheetId="4">'Daně'!#REF!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 localSheetId="4">'Daně'!#REF!</definedName>
    <definedName name="_1718">#REF!</definedName>
    <definedName name="_1719" localSheetId="4">'Daně'!#REF!</definedName>
    <definedName name="_1719">#REF!</definedName>
    <definedName name="_1720" localSheetId="4">'Daně'!#REF!</definedName>
    <definedName name="_1720">#REF!</definedName>
    <definedName name="_1721" localSheetId="4">'Daně'!#REF!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 localSheetId="4">'Daně'!#REF!</definedName>
    <definedName name="_1737">#REF!</definedName>
    <definedName name="_1738" localSheetId="4">'Daně'!#REF!</definedName>
    <definedName name="_1738">#REF!</definedName>
    <definedName name="_1739" localSheetId="4">'Daně'!#REF!</definedName>
    <definedName name="_1739">#REF!</definedName>
    <definedName name="_1740" localSheetId="4">'Daně'!#REF!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 localSheetId="4">'Daně'!#REF!</definedName>
    <definedName name="_1756">#REF!</definedName>
    <definedName name="_1757" localSheetId="4">'Daně'!#REF!</definedName>
    <definedName name="_1757">#REF!</definedName>
    <definedName name="_1758" localSheetId="4">'Daně'!#REF!</definedName>
    <definedName name="_1758">#REF!</definedName>
    <definedName name="_1759" localSheetId="4">'Daně'!#REF!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 localSheetId="4">'Daně'!#REF!</definedName>
    <definedName name="_1774">#REF!</definedName>
    <definedName name="_1775" localSheetId="4">'Daně'!#REF!</definedName>
    <definedName name="_1775">#REF!</definedName>
    <definedName name="_1776" localSheetId="4">'Daně'!#REF!</definedName>
    <definedName name="_1776">#REF!</definedName>
    <definedName name="_1777" localSheetId="4">'Daně'!#REF!</definedName>
    <definedName name="_1777">#REF!</definedName>
    <definedName name="_1778" localSheetId="4">'Daně'!#REF!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 localSheetId="4">'Daně'!#REF!</definedName>
    <definedName name="_1788">#REF!</definedName>
    <definedName name="_1789" localSheetId="4">'Daně'!#REF!</definedName>
    <definedName name="_1789">#REF!</definedName>
    <definedName name="_1790" localSheetId="4">'Daně'!#REF!</definedName>
    <definedName name="_1790">#REF!</definedName>
    <definedName name="_1791" localSheetId="4">'Daně'!#REF!</definedName>
    <definedName name="_1791">#REF!</definedName>
    <definedName name="_1792" localSheetId="4">'Daně'!#REF!</definedName>
    <definedName name="_1792">#REF!</definedName>
    <definedName name="_1793" localSheetId="4">'Daně'!#REF!</definedName>
    <definedName name="_1793">#REF!</definedName>
    <definedName name="_1794">'Daně'!#REF!</definedName>
    <definedName name="_1795">'Daně'!#REF!</definedName>
    <definedName name="_1796">'Daně'!#REF!</definedName>
    <definedName name="_1797">'Daně'!#REF!</definedName>
    <definedName name="_1798">'Daně'!#REF!</definedName>
    <definedName name="_1799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'Daně'!$D$26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'Daně'!$E$26</definedName>
    <definedName name="_500">#REF!</definedName>
    <definedName name="_501" localSheetId="4">'Daně'!$F$26</definedName>
    <definedName name="_501">#REF!</definedName>
    <definedName name="_502" localSheetId="4">'Daně'!$G$26</definedName>
    <definedName name="_502">#REF!</definedName>
    <definedName name="_503" localSheetId="4">'Daně'!$H$26</definedName>
    <definedName name="_503">#REF!</definedName>
    <definedName name="_504" localSheetId="4">'Daně'!$I$26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'Daně'!$J$26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'Daně'!$K$26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'Daně'!$L$26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4">'Daně'!$M$26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4">'Daně'!$N$26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4">'Daně'!$O$26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'Daně'!$P$26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'Daně'!$Q$26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'Daně'!$D$21</definedName>
    <definedName name="_518">#REF!</definedName>
    <definedName name="_519" localSheetId="4">'Daně'!$E$21</definedName>
    <definedName name="_519">#REF!</definedName>
    <definedName name="_520" localSheetId="4">'Daně'!$F$21</definedName>
    <definedName name="_520">#REF!</definedName>
    <definedName name="_521" localSheetId="4">'Daně'!$G$21</definedName>
    <definedName name="_521">#REF!</definedName>
    <definedName name="_522" localSheetId="4">'Daně'!$H$21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'Daně'!$I$21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'Daně'!$J$21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'Daně'!$K$21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'Daně'!$L$21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4">'Daně'!$M$21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4">'Daně'!$N$21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4">'Daně'!$O$21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'Daně'!$P$21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'Daně'!$Q$21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 localSheetId="4">'Daně'!$D$22</definedName>
    <definedName name="_537">#REF!</definedName>
    <definedName name="_538" localSheetId="4">'Daně'!$E$22</definedName>
    <definedName name="_538">#REF!</definedName>
    <definedName name="_539" localSheetId="4">'Daně'!$F$22</definedName>
    <definedName name="_539">#REF!</definedName>
    <definedName name="_540" localSheetId="4">'Daně'!$G$22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'Daně'!$H$22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'Daně'!$I$22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'Daně'!$J$22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'Daně'!$K$22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'Daně'!$L$22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4">'Daně'!$M$22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4">'Daně'!$N$22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4">'Daně'!$O$22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'Daně'!$P$22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'Daně'!$Q$22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 localSheetId="4">'Daně'!$D$23</definedName>
    <definedName name="_556">#REF!</definedName>
    <definedName name="_557" localSheetId="4">'Daně'!$E$23</definedName>
    <definedName name="_557">#REF!</definedName>
    <definedName name="_558" localSheetId="4">'Daně'!$F$23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'Daně'!$G$23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'Daně'!$H$23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'Daně'!$I$23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'Daně'!$J$23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'Daně'!$K$23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'Daně'!$L$23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4">'Daně'!$M$23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4">'Daně'!$N$23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4">'Daně'!$O$23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'Daně'!$P$23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'Daně'!$Q$23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 localSheetId="4">'Daně'!$D$24</definedName>
    <definedName name="_575">#REF!</definedName>
    <definedName name="_576" localSheetId="4">'Daně'!$E$24</definedName>
    <definedName name="_576">#REF!</definedName>
    <definedName name="_577" localSheetId="4">'Daně'!$F$24</definedName>
    <definedName name="_577">#REF!</definedName>
    <definedName name="_578" localSheetId="4">'Daně'!$G$24</definedName>
    <definedName name="_578">#REF!</definedName>
    <definedName name="_579" localSheetId="4">'Daně'!$H$24</definedName>
    <definedName name="_579">#REF!</definedName>
    <definedName name="_580" localSheetId="4">'Daně'!$I$24</definedName>
    <definedName name="_580">#REF!</definedName>
    <definedName name="_581" localSheetId="4">'Daně'!$J$24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'Daně'!$K$24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4">'Daně'!$L$24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4">'Daně'!$M$24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4">'Daně'!$N$24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4">'Daně'!$O$24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'Daně'!$P$24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'Daně'!$Q$24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4">'Daně'!$D$25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'Daně'!$E$25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'Daně'!$F$25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'Daně'!$G$25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'Daně'!$H$25</definedName>
    <definedName name="_598">#REF!</definedName>
    <definedName name="_599" localSheetId="4">'Daně'!$I$25</definedName>
    <definedName name="_599">#REF!</definedName>
    <definedName name="_600" localSheetId="4">'Daně'!$J$25</definedName>
    <definedName name="_600">#REF!</definedName>
    <definedName name="_601" localSheetId="4">'Daně'!$K$25</definedName>
    <definedName name="_601">#REF!</definedName>
    <definedName name="_602" localSheetId="4">'Daně'!$L$25</definedName>
    <definedName name="_602">#REF!</definedName>
    <definedName name="_603" localSheetId="4">'Daně'!$M$25</definedName>
    <definedName name="_603">#REF!</definedName>
    <definedName name="_604" localSheetId="4">'Daně'!$N$25</definedName>
    <definedName name="_604">#REF!</definedName>
    <definedName name="_605" localSheetId="4">'Daně'!$O$25</definedName>
    <definedName name="_605">#REF!</definedName>
    <definedName name="_606" localSheetId="4">'Daně'!$P$25</definedName>
    <definedName name="_606">#REF!</definedName>
    <definedName name="_607" localSheetId="4">'Daně'!$Q$25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 localSheetId="4">'Daně'!#REF!</definedName>
    <definedName name="_651">'[1]daně'!#REF!</definedName>
    <definedName name="_652" localSheetId="4">'Daně'!#REF!</definedName>
    <definedName name="_652">'[1]daně'!#REF!</definedName>
    <definedName name="_653" localSheetId="4">'Daně'!#REF!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 localSheetId="4">'Daně'!#REF!</definedName>
    <definedName name="_656">'[1]daně'!#REF!</definedName>
    <definedName name="_657" localSheetId="4">'Daně'!#REF!</definedName>
    <definedName name="_657">'[1]daně'!#REF!</definedName>
    <definedName name="_658" localSheetId="4">'Daně'!#REF!</definedName>
    <definedName name="_658">'[1]daně'!#REF!</definedName>
    <definedName name="_659" localSheetId="4">'Daně'!#REF!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 localSheetId="4">'Daně'!#REF!</definedName>
    <definedName name="_675">'[1]daně'!#REF!</definedName>
    <definedName name="_676" localSheetId="4">'Daně'!#REF!</definedName>
    <definedName name="_676">'[1]daně'!#REF!</definedName>
    <definedName name="_677" localSheetId="4">'Daně'!#REF!</definedName>
    <definedName name="_677">'[1]daně'!#REF!</definedName>
    <definedName name="_678" localSheetId="4">'Daně'!#REF!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 localSheetId="4">'Daně'!#REF!</definedName>
    <definedName name="_694">'[1]daně'!#REF!</definedName>
    <definedName name="_695" localSheetId="4">'Daně'!#REF!</definedName>
    <definedName name="_695">'[1]daně'!#REF!</definedName>
    <definedName name="_696" localSheetId="4">'Daně'!#REF!</definedName>
    <definedName name="_696">'[1]daně'!#REF!</definedName>
    <definedName name="_697" localSheetId="4">'Daně'!#REF!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 localSheetId="4">'Daně'!#REF!</definedName>
    <definedName name="_713">'[1]daně'!#REF!</definedName>
    <definedName name="_714" localSheetId="4">'Daně'!#REF!</definedName>
    <definedName name="_714">'[1]daně'!#REF!</definedName>
    <definedName name="_715" localSheetId="4">'Daně'!#REF!</definedName>
    <definedName name="_715">'[1]daně'!#REF!</definedName>
    <definedName name="_716" localSheetId="4">'Daně'!#REF!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 localSheetId="4">'Daně'!#REF!</definedName>
    <definedName name="_732">'[1]daně'!#REF!</definedName>
    <definedName name="_733" localSheetId="4">'Daně'!#REF!</definedName>
    <definedName name="_733">'[1]daně'!#REF!</definedName>
    <definedName name="_734" localSheetId="4">'Daně'!#REF!</definedName>
    <definedName name="_734">'[1]daně'!#REF!</definedName>
    <definedName name="_735" localSheetId="4">'Daně'!#REF!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 localSheetId="4">'Daně'!#REF!</definedName>
    <definedName name="_750">'[1]daně'!#REF!</definedName>
    <definedName name="_751" localSheetId="4">'Daně'!#REF!</definedName>
    <definedName name="_751">'[1]daně'!#REF!</definedName>
    <definedName name="_752" localSheetId="4">'Daně'!#REF!</definedName>
    <definedName name="_752">'[1]daně'!#REF!</definedName>
    <definedName name="_753" localSheetId="4">'Daně'!#REF!</definedName>
    <definedName name="_753">'[1]daně'!#REF!</definedName>
    <definedName name="_754" localSheetId="4">'Daně'!#REF!</definedName>
    <definedName name="_754">'[1]daně'!#REF!</definedName>
    <definedName name="_755" localSheetId="4">'Daně'!#REF!</definedName>
    <definedName name="_755">'[1]daně'!#REF!</definedName>
    <definedName name="_756" localSheetId="4">'Daně'!#REF!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 localSheetId="4">'Daně'!#REF!</definedName>
    <definedName name="_800">'[1]daně'!#REF!</definedName>
    <definedName name="_801" localSheetId="4">'Daně'!#REF!</definedName>
    <definedName name="_801">'[1]daně'!#REF!</definedName>
    <definedName name="_802" localSheetId="4">'Daně'!#REF!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 localSheetId="4">'Daně'!#REF!</definedName>
    <definedName name="_805">'[1]daně'!#REF!</definedName>
    <definedName name="_806" localSheetId="4">'Daně'!#REF!</definedName>
    <definedName name="_806">'[1]daně'!#REF!</definedName>
    <definedName name="_807" localSheetId="4">'Daně'!#REF!</definedName>
    <definedName name="_807">'[1]daně'!#REF!</definedName>
    <definedName name="_808" localSheetId="4">'Daně'!#REF!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 localSheetId="4">'Daně'!#REF!</definedName>
    <definedName name="_824">'[1]daně'!#REF!</definedName>
    <definedName name="_825" localSheetId="4">'Daně'!#REF!</definedName>
    <definedName name="_825">'[1]daně'!#REF!</definedName>
    <definedName name="_826" localSheetId="4">'Daně'!#REF!</definedName>
    <definedName name="_826">'[1]daně'!#REF!</definedName>
    <definedName name="_827" localSheetId="4">'Daně'!#REF!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 localSheetId="4">'Daně'!#REF!</definedName>
    <definedName name="_843">'[1]daně'!#REF!</definedName>
    <definedName name="_844" localSheetId="4">'Daně'!#REF!</definedName>
    <definedName name="_844">'[1]daně'!#REF!</definedName>
    <definedName name="_845" localSheetId="4">'Daně'!#REF!</definedName>
    <definedName name="_845">'[1]daně'!#REF!</definedName>
    <definedName name="_846" localSheetId="4">'Daně'!#REF!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 localSheetId="4">'Daně'!#REF!</definedName>
    <definedName name="_862">'[1]daně'!#REF!</definedName>
    <definedName name="_863" localSheetId="4">'Daně'!#REF!</definedName>
    <definedName name="_863">'[1]daně'!#REF!</definedName>
    <definedName name="_864" localSheetId="4">'Daně'!#REF!</definedName>
    <definedName name="_864">'[1]daně'!#REF!</definedName>
    <definedName name="_865" localSheetId="4">'Daně'!#REF!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 localSheetId="4">'Daně'!#REF!</definedName>
    <definedName name="_881">'[1]daně'!#REF!</definedName>
    <definedName name="_882" localSheetId="4">'Daně'!#REF!</definedName>
    <definedName name="_882">'[1]daně'!#REF!</definedName>
    <definedName name="_883" localSheetId="4">'Daně'!#REF!</definedName>
    <definedName name="_883">'[1]daně'!#REF!</definedName>
    <definedName name="_884" localSheetId="4">'Daně'!#REF!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 localSheetId="4">'Daně'!#REF!</definedName>
    <definedName name="_899">'[1]daně'!#REF!</definedName>
    <definedName name="_900" localSheetId="4">'Daně'!#REF!</definedName>
    <definedName name="_900">'[1]daně'!#REF!</definedName>
    <definedName name="_901" localSheetId="4">'Daně'!#REF!</definedName>
    <definedName name="_901">'[1]daně'!#REF!</definedName>
    <definedName name="_902" localSheetId="4">'Daně'!#REF!</definedName>
    <definedName name="_902">'[1]daně'!#REF!</definedName>
    <definedName name="_903" localSheetId="4">'Daně'!#REF!</definedName>
    <definedName name="_903">'[1]daně'!#REF!</definedName>
    <definedName name="_904" localSheetId="4">'Daně'!#REF!</definedName>
    <definedName name="_904">'[1]daně'!#REF!</definedName>
    <definedName name="_905" localSheetId="4">'Daně'!#REF!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 localSheetId="4">'Daně'!#REF!</definedName>
    <definedName name="_949">'[1]daně'!#REF!</definedName>
    <definedName name="_950" localSheetId="4">'Daně'!#REF!</definedName>
    <definedName name="_950">'[1]daně'!#REF!</definedName>
    <definedName name="_951" localSheetId="4">'Daně'!#REF!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 localSheetId="4">'Daně'!#REF!</definedName>
    <definedName name="_954">'[1]daně'!#REF!</definedName>
    <definedName name="_955" localSheetId="4">'Daně'!#REF!</definedName>
    <definedName name="_955">'[1]daně'!#REF!</definedName>
    <definedName name="_956" localSheetId="4">'Daně'!#REF!</definedName>
    <definedName name="_956">'[1]daně'!#REF!</definedName>
    <definedName name="_957" localSheetId="4">'Daně'!#REF!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 localSheetId="4">'Daně'!#REF!</definedName>
    <definedName name="_973">'[1]daně'!#REF!</definedName>
    <definedName name="_974" localSheetId="4">'Daně'!#REF!</definedName>
    <definedName name="_974">'[1]daně'!#REF!</definedName>
    <definedName name="_975" localSheetId="4">'Daně'!#REF!</definedName>
    <definedName name="_975">'[1]daně'!#REF!</definedName>
    <definedName name="_976" localSheetId="4">'Daně'!#REF!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 localSheetId="4">'Daně'!#REF!</definedName>
    <definedName name="_992">'[1]daně'!#REF!</definedName>
    <definedName name="_993" localSheetId="4">'Daně'!#REF!</definedName>
    <definedName name="_993">'[1]daně'!#REF!</definedName>
    <definedName name="_994" localSheetId="4">'Daně'!#REF!</definedName>
    <definedName name="_994">'[1]daně'!#REF!</definedName>
    <definedName name="_995" localSheetId="4">'Daně'!#REF!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>#REF!</definedName>
    <definedName name="_999">#REF!</definedName>
    <definedName name="_xlnm.Print_Area" localSheetId="4">'Daně'!$A$1:$R$26</definedName>
    <definedName name="_xlnm.Print_Area" localSheetId="7">'Fond strateg.rez. '!$A$1:$F$41</definedName>
    <definedName name="_xlnm.Print_Area" localSheetId="5">'SOCIÁLNÍ FOND '!$A$1:$E$28</definedName>
  </definedNames>
  <calcPr fullCalcOnLoad="1"/>
</workbook>
</file>

<file path=xl/sharedStrings.xml><?xml version="1.0" encoding="utf-8"?>
<sst xmlns="http://schemas.openxmlformats.org/spreadsheetml/2006/main" count="307" uniqueCount="144">
  <si>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</si>
  <si>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</si>
  <si>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</si>
  <si>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</si>
  <si>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</si>
  <si>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</si>
  <si>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</si>
  <si>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</si>
  <si>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</si>
  <si>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</si>
  <si>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</si>
  <si>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</si>
  <si>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</si>
  <si>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</si>
  <si>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</si>
  <si>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</si>
  <si>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</si>
  <si>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</si>
  <si>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</si>
  <si>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</si>
  <si>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</si>
  <si>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</si>
  <si>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</si>
  <si>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</si>
  <si>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</si>
  <si>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</si>
  <si>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</si>
  <si>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</si>
  <si>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</si>
  <si>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</si>
  <si>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</si>
  <si>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</si>
  <si>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</si>
  <si>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</si>
  <si>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</si>
  <si>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</si>
  <si>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</si>
  <si>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</si>
  <si>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</si>
  <si>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</si>
  <si>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</si>
  <si>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</si>
  <si>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</si>
  <si>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</si>
  <si>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</si>
  <si>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</si>
  <si>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</si>
  <si>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</si>
  <si>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</si>
  <si>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</si>
  <si>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</si>
  <si>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</si>
  <si>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</si>
  <si>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</si>
  <si>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</si>
  <si>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</si>
  <si>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</si>
  <si>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</si>
  <si>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</si>
  <si>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</si>
  <si>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</si>
  <si>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</si>
  <si>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</si>
  <si>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</si>
  <si>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</si>
  <si>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</si>
  <si>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</si>
  <si>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</si>
  <si>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</si>
  <si>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</si>
  <si>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</si>
  <si>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</si>
  <si>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</si>
  <si>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</si>
  <si>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</si>
  <si>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</si>
  <si>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</si>
  <si>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</si>
  <si>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</si>
  <si>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</si>
  <si>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</si>
  <si>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</si>
  <si>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</si>
  <si>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</si>
  <si>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</si>
  <si>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</si>
  <si>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</si>
  <si>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</si>
  <si>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</si>
  <si>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</si>
  <si>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</si>
  <si>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</si>
  <si>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</si>
  <si>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</si>
  <si>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</si>
  <si>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</si>
  <si>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</si>
  <si>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</si>
  <si>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</si>
  <si>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</si>
  <si>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</si>
  <si>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</si>
  <si>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</si>
  <si>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</si>
  <si>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</si>
  <si>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</si>
  <si>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</si>
  <si>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</si>
  <si>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</si>
  <si>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</si>
  <si>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</si>
  <si>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</si>
  <si>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</si>
  <si>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</si>
  <si>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</si>
  <si>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</si>
  <si>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</si>
  <si>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Převod do rozpočtu kraje - PO zřizované krajem (půjčky pro Nemocnici Jihlava a Muzeum Vysočiny Havlíčkův Brod)  </t>
  </si>
  <si>
    <t>(bez daně placené krajem, tis.Kč)</t>
  </si>
  <si>
    <t>5) VÝVOJ DAŇOVÝCH PŘÍJMŮ KRAJE - SROVNÁNÍ VÝVOJE DAŇOVÝCH PŘÍJMŮ V ROCE 2011 A 2010</t>
  </si>
  <si>
    <t>Zapojení disponibilního zůstatku kraje z roku 2010 - závěrečný účet</t>
  </si>
  <si>
    <t>Převody z kapitoly EP (ze zvláštních účtů ukončených projektů, jednotlivých etap projektů, nebo na základě usnesení orgánů kraje)</t>
  </si>
  <si>
    <t>Převod z rozpočtu kraje (splátky půjček Vysočina Tourism)</t>
  </si>
  <si>
    <t>Převod na kapitolu EP (na realizaci projektů kofinancovaných EU)</t>
  </si>
  <si>
    <t>Převod prostředků z rozpočtu kraje na projekt (Snižování energ. náročnosti)</t>
  </si>
  <si>
    <t>Převod z rozpočtu kraje na kapitolu Evropské projekty (Snižování energ. náročnosti)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</si>
  <si>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</si>
  <si>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</si>
  <si>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</si>
  <si>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</si>
  <si>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(Pavilon pro matku a dítě v Nemocnici Třebíč, Nemocnice Jihlava - PUIP)  </t>
  </si>
  <si>
    <t>Převod do FSR (splátky půjček od Vysočina Tourism)</t>
  </si>
  <si>
    <t>Příjmy</t>
  </si>
  <si>
    <t>Skutečné plnění daňových příjmů za sledované období činí 2 473 756 tis. Kč, což je o  43 200 tis. Kč více než za stejné období minulého roku, tj. 102 %.</t>
  </si>
  <si>
    <t>Ve sledovaném období by alikvotní plnění daň. příjmů mělo činit 66,7%, tj. 2 119 457 tis. Kč. , což je o  354 298 tis. Kč méně než skutečnost.</t>
  </si>
  <si>
    <t>Stav na účtu k  31. 8.  2011</t>
  </si>
  <si>
    <t>Stav na účtu k 31. 8. 2011</t>
  </si>
  <si>
    <t>1) HOSPODAŘENÍ KRAJE VYSOČINA ZA OBDOBÍ 1 - 8/2011</t>
  </si>
  <si>
    <t>2) HOSPODAŘENÍ KRAJE VYSOČINA ZA OBDOBÍ 1 - 8/2011</t>
  </si>
  <si>
    <t>3) HOSPODAŘENÍ KRAJE VYSOČINA ZA OBDOBÍ 1 - 8/2011</t>
  </si>
  <si>
    <t>4)  FINANCOVÁNÍ KRAJE VYSOČINA ZA OBDOBÍ 1 - 8/2011</t>
  </si>
  <si>
    <t xml:space="preserve">6)  SOCIÁLNÍ FOND ZA OBDOBÍ 1 - 8/2011  </t>
  </si>
  <si>
    <t xml:space="preserve">7)  FOND VYSOČINY ZA OBDOBÍ 1 - 8/2011    </t>
  </si>
  <si>
    <t xml:space="preserve">8)  FOND STRATEGICKÝCH REZERV ZA OBDOBÍ 1 - 8/2011  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</si>
</sst>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6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9" fillId="0" borderId="0">
      <alignment wrapText="1"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3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4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left" vertical="center"/>
    </xf>
    <xf numFmtId="3" fontId="2" fillId="32" borderId="23" xfId="0" applyNumberFormat="1" applyFont="1" applyFill="1" applyBorder="1" applyAlignment="1">
      <alignment horizontal="right" vertical="center" wrapText="1"/>
    </xf>
    <xf numFmtId="3" fontId="2" fillId="32" borderId="24" xfId="0" applyNumberFormat="1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left" vertical="top"/>
    </xf>
    <xf numFmtId="4" fontId="0" fillId="32" borderId="25" xfId="0" applyNumberForma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2" borderId="22" xfId="0" applyFont="1" applyFill="1" applyBorder="1" applyAlignment="1">
      <alignment vertical="center"/>
    </xf>
    <xf numFmtId="3" fontId="2" fillId="32" borderId="23" xfId="0" applyNumberFormat="1" applyFont="1" applyFill="1" applyBorder="1" applyAlignment="1">
      <alignment vertical="center"/>
    </xf>
    <xf numFmtId="3" fontId="2" fillId="32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32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17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3" fontId="0" fillId="33" borderId="16" xfId="0" applyNumberFormat="1" applyFill="1" applyBorder="1" applyAlignment="1">
      <alignment horizontal="right" vertical="center"/>
    </xf>
    <xf numFmtId="3" fontId="0" fillId="33" borderId="33" xfId="0" applyNumberFormat="1" applyFill="1" applyBorder="1" applyAlignment="1">
      <alignment horizontal="right" vertical="center"/>
    </xf>
    <xf numFmtId="3" fontId="0" fillId="33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4" borderId="22" xfId="0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/>
    </xf>
    <xf numFmtId="0" fontId="2" fillId="34" borderId="22" xfId="0" applyFont="1" applyFill="1" applyBorder="1" applyAlignment="1">
      <alignment vertical="center"/>
    </xf>
    <xf numFmtId="3" fontId="0" fillId="34" borderId="24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221" fontId="1" fillId="0" borderId="0" xfId="0" applyNumberFormat="1" applyFont="1" applyFill="1" applyAlignment="1">
      <alignment horizontal="right"/>
    </xf>
    <xf numFmtId="3" fontId="2" fillId="32" borderId="30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1" fontId="2" fillId="34" borderId="24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left" vertical="center"/>
    </xf>
    <xf numFmtId="3" fontId="2" fillId="34" borderId="36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7" xfId="0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3" fontId="2" fillId="32" borderId="12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32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19" fillId="0" borderId="0" xfId="47">
      <alignment wrapText="1"/>
      <protection/>
    </xf>
    <xf numFmtId="0" fontId="20" fillId="0" borderId="0" xfId="47" applyFont="1" applyFill="1" applyBorder="1" applyAlignment="1">
      <alignment vertical="top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" fontId="2" fillId="32" borderId="31" xfId="0" applyNumberFormat="1" applyFont="1" applyFill="1" applyBorder="1" applyAlignment="1">
      <alignment horizontal="center" vertical="center"/>
    </xf>
    <xf numFmtId="0" fontId="20" fillId="0" borderId="0" xfId="47" applyFont="1" applyFill="1" applyAlignment="1">
      <alignment vertical="top" wrapText="1"/>
      <protection/>
    </xf>
    <xf numFmtId="219" fontId="21" fillId="0" borderId="38" xfId="47" applyNumberFormat="1" applyFont="1" applyFill="1" applyBorder="1" applyAlignment="1">
      <alignment horizontal="left" vertical="top" wrapText="1"/>
      <protection/>
    </xf>
    <xf numFmtId="0" fontId="20" fillId="0" borderId="39" xfId="47" applyFont="1" applyFill="1" applyBorder="1" applyAlignment="1">
      <alignment vertical="top" wrapText="1"/>
      <protection/>
    </xf>
    <xf numFmtId="0" fontId="22" fillId="32" borderId="40" xfId="47" applyFont="1" applyFill="1" applyBorder="1" applyAlignment="1">
      <alignment horizontal="center" vertical="top" wrapText="1"/>
      <protection/>
    </xf>
    <xf numFmtId="0" fontId="28" fillId="0" borderId="41" xfId="47" applyFont="1" applyFill="1" applyBorder="1" applyAlignment="1">
      <alignment vertical="top" wrapText="1"/>
      <protection/>
    </xf>
    <xf numFmtId="219" fontId="22" fillId="0" borderId="42" xfId="47" applyNumberFormat="1" applyFont="1" applyFill="1" applyBorder="1" applyAlignment="1">
      <alignment horizontal="center" vertical="top" wrapText="1"/>
      <protection/>
    </xf>
    <xf numFmtId="207" fontId="22" fillId="0" borderId="40" xfId="47" applyNumberFormat="1" applyFont="1" applyFill="1" applyBorder="1" applyAlignment="1">
      <alignment horizontal="right" vertical="top" wrapText="1"/>
      <protection/>
    </xf>
    <xf numFmtId="207" fontId="22" fillId="0" borderId="40" xfId="47" applyNumberFormat="1" applyFont="1" applyFill="1" applyBorder="1" applyAlignment="1">
      <alignment horizontal="center" vertical="top" wrapText="1"/>
      <protection/>
    </xf>
    <xf numFmtId="207" fontId="23" fillId="0" borderId="40" xfId="47" applyNumberFormat="1" applyFont="1" applyFill="1" applyBorder="1" applyAlignment="1">
      <alignment horizontal="right" vertical="top" wrapText="1"/>
      <protection/>
    </xf>
    <xf numFmtId="207" fontId="23" fillId="0" borderId="40" xfId="47" applyNumberFormat="1" applyFont="1" applyFill="1" applyBorder="1" applyAlignment="1">
      <alignment horizontal="center" vertical="top" wrapText="1"/>
      <protection/>
    </xf>
    <xf numFmtId="0" fontId="23" fillId="0" borderId="43" xfId="47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47" applyFont="1" applyFill="1" applyBorder="1" applyAlignment="1">
      <alignment vertical="top" wrapText="1"/>
      <protection/>
    </xf>
    <xf numFmtId="0" fontId="23" fillId="0" borderId="41" xfId="47" applyFont="1" applyFill="1" applyBorder="1" applyAlignment="1">
      <alignment vertical="top" wrapText="1"/>
      <protection/>
    </xf>
    <xf numFmtId="0" fontId="23" fillId="0" borderId="42" xfId="47" applyFont="1" applyFill="1" applyBorder="1" applyAlignment="1">
      <alignment vertical="top" wrapText="1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33" borderId="34" xfId="0" applyFont="1" applyFill="1" applyBorder="1" applyAlignment="1">
      <alignment horizontal="left" vertical="center" wrapText="1" shrinkToFit="1"/>
    </xf>
    <xf numFmtId="0" fontId="0" fillId="33" borderId="44" xfId="0" applyFont="1" applyFill="1" applyBorder="1" applyAlignment="1">
      <alignment horizontal="left" vertical="center" wrapText="1" shrinkToFit="1"/>
    </xf>
    <xf numFmtId="0" fontId="0" fillId="33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33" borderId="34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1.25" customHeight="1">
      <c r="D1" s="38"/>
      <c r="E1" s="38"/>
    </row>
    <row r="2" spans="1:5" s="203" customFormat="1" ht="21.75" customHeight="1">
      <c r="A2" s="239" t="s">
        <v>137</v>
      </c>
      <c r="B2" s="240"/>
      <c r="C2" s="240"/>
      <c r="D2" s="240"/>
      <c r="E2" s="240"/>
    </row>
    <row r="3" spans="1:5" ht="17.25" customHeight="1">
      <c r="A3" s="241" t="s">
        <v>102</v>
      </c>
      <c r="B3" s="242"/>
      <c r="C3" s="242"/>
      <c r="D3" s="242"/>
      <c r="E3" s="242"/>
    </row>
    <row r="4" spans="1:5" ht="8.25" customHeight="1">
      <c r="A4" s="59"/>
      <c r="B4" s="60"/>
      <c r="C4" s="60"/>
      <c r="D4" s="60"/>
      <c r="E4" s="60"/>
    </row>
    <row r="5" ht="12.75" customHeight="1" thickBot="1">
      <c r="E5" s="61" t="s">
        <v>22</v>
      </c>
    </row>
    <row r="6" spans="1:5" ht="26.25" customHeight="1">
      <c r="A6" s="62" t="s">
        <v>35</v>
      </c>
      <c r="B6" s="63" t="s">
        <v>36</v>
      </c>
      <c r="C6" s="63" t="s">
        <v>38</v>
      </c>
      <c r="D6" s="64" t="s">
        <v>93</v>
      </c>
      <c r="E6" s="65" t="s">
        <v>39</v>
      </c>
    </row>
    <row r="7" spans="1:9" ht="15" customHeight="1">
      <c r="A7" s="66" t="s">
        <v>40</v>
      </c>
      <c r="B7" s="67">
        <v>3220486</v>
      </c>
      <c r="C7" s="150">
        <v>3220486</v>
      </c>
      <c r="D7" s="151">
        <v>2493751</v>
      </c>
      <c r="E7" s="68">
        <f>D7/C7*100</f>
        <v>77.43399598694111</v>
      </c>
      <c r="G7" s="35"/>
      <c r="H7" s="35"/>
      <c r="I7" s="35"/>
    </row>
    <row r="8" spans="1:9" ht="15" customHeight="1">
      <c r="A8" s="69" t="s">
        <v>41</v>
      </c>
      <c r="B8" s="70">
        <v>251719</v>
      </c>
      <c r="C8" s="72">
        <v>264621</v>
      </c>
      <c r="D8" s="152">
        <v>221000</v>
      </c>
      <c r="E8" s="71">
        <f>D8/C8*100</f>
        <v>83.51566958026763</v>
      </c>
      <c r="G8" s="101"/>
      <c r="H8" s="101"/>
      <c r="I8" s="101"/>
    </row>
    <row r="9" spans="1:9" ht="15" customHeight="1">
      <c r="A9" s="69" t="s">
        <v>42</v>
      </c>
      <c r="B9" s="70">
        <v>20200</v>
      </c>
      <c r="C9" s="72">
        <v>20525</v>
      </c>
      <c r="D9" s="152">
        <v>24372</v>
      </c>
      <c r="E9" s="71">
        <f>D9/C9*100</f>
        <v>118.74299634591961</v>
      </c>
      <c r="G9" s="101"/>
      <c r="H9" s="101"/>
      <c r="I9" s="101"/>
    </row>
    <row r="10" spans="1:9" s="13" customFormat="1" ht="15" customHeight="1" thickBot="1">
      <c r="A10" s="212" t="s">
        <v>43</v>
      </c>
      <c r="B10" s="177">
        <v>3791043</v>
      </c>
      <c r="C10" s="177">
        <v>4903542</v>
      </c>
      <c r="D10" s="177">
        <v>3883044</v>
      </c>
      <c r="E10" s="213">
        <f>D10/C10*100</f>
        <v>79.18855390654348</v>
      </c>
      <c r="F10" s="215"/>
      <c r="G10" s="105"/>
      <c r="H10" s="105"/>
      <c r="I10" s="105"/>
    </row>
    <row r="11" spans="1:9" ht="20.25" customHeight="1" thickBot="1">
      <c r="A11" s="181" t="s">
        <v>31</v>
      </c>
      <c r="B11" s="169">
        <f>SUM(B7:B10)</f>
        <v>7283448</v>
      </c>
      <c r="C11" s="169">
        <f>SUM(C7:C10)</f>
        <v>8409174</v>
      </c>
      <c r="D11" s="169">
        <f>SUM(D7:D10)</f>
        <v>6622167</v>
      </c>
      <c r="E11" s="182">
        <f>D11/C11*100</f>
        <v>78.7493159256783</v>
      </c>
      <c r="G11" s="35"/>
      <c r="H11" s="35"/>
      <c r="I11" s="35"/>
    </row>
    <row r="12" spans="1:9" ht="12.75" customHeight="1" thickBot="1">
      <c r="A12" s="75"/>
      <c r="B12" s="76"/>
      <c r="C12" s="76"/>
      <c r="D12" s="76"/>
      <c r="E12" s="213"/>
      <c r="G12" s="35"/>
      <c r="H12" s="35"/>
      <c r="I12" s="35"/>
    </row>
    <row r="13" spans="1:9" ht="20.25" customHeight="1" thickBot="1">
      <c r="A13" s="167" t="s">
        <v>34</v>
      </c>
      <c r="B13" s="168">
        <f>Financování!B21</f>
        <v>1307327</v>
      </c>
      <c r="C13" s="168">
        <f>Financování!C21</f>
        <v>1795956</v>
      </c>
      <c r="D13" s="168">
        <f>Financování!D21</f>
        <v>849382</v>
      </c>
      <c r="E13" s="182">
        <f>D13/C13*100</f>
        <v>47.29414306363853</v>
      </c>
      <c r="G13" s="35"/>
      <c r="H13" s="35"/>
      <c r="I13" s="35"/>
    </row>
    <row r="14" spans="1:9" ht="9.75" customHeight="1" thickBot="1">
      <c r="A14" s="75"/>
      <c r="B14" s="76"/>
      <c r="C14" s="76"/>
      <c r="D14" s="76"/>
      <c r="E14" s="76"/>
      <c r="G14" s="35"/>
      <c r="H14" s="35"/>
      <c r="I14" s="35"/>
    </row>
    <row r="15" spans="1:9" ht="20.25" customHeight="1" thickBot="1">
      <c r="A15" s="77" t="s">
        <v>44</v>
      </c>
      <c r="B15" s="78">
        <f>SUM(B13+B11)</f>
        <v>8590775</v>
      </c>
      <c r="C15" s="78">
        <f>SUM(C13+C11)</f>
        <v>10205130</v>
      </c>
      <c r="D15" s="78">
        <f>SUM(D13+D11)</f>
        <v>7471549</v>
      </c>
      <c r="E15" s="79">
        <f>D15/C15*100</f>
        <v>73.21365822875357</v>
      </c>
      <c r="G15" s="35"/>
      <c r="H15" s="35"/>
      <c r="I15" s="35"/>
    </row>
    <row r="16" spans="2:9" ht="7.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77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92</v>
      </c>
      <c r="B18" s="84">
        <v>73215</v>
      </c>
      <c r="C18" s="84">
        <v>73505</v>
      </c>
      <c r="D18" s="84">
        <v>27399</v>
      </c>
      <c r="E18" s="223">
        <f aca="true" t="shared" si="0" ref="E18:E32">D18/C18*100</f>
        <v>37.27501530508129</v>
      </c>
      <c r="F18" s="48"/>
      <c r="G18" s="101"/>
      <c r="H18" s="101"/>
      <c r="I18" s="101"/>
    </row>
    <row r="19" spans="1:9" ht="15" customHeight="1">
      <c r="A19" s="85" t="s">
        <v>75</v>
      </c>
      <c r="B19" s="42">
        <v>4054254</v>
      </c>
      <c r="C19" s="42">
        <v>4418547</v>
      </c>
      <c r="D19" s="87">
        <v>3265561</v>
      </c>
      <c r="E19" s="71">
        <f t="shared" si="0"/>
        <v>73.9057658547029</v>
      </c>
      <c r="F19" s="48"/>
      <c r="G19" s="48"/>
      <c r="H19" s="101"/>
      <c r="I19" s="101"/>
    </row>
    <row r="20" spans="1:9" ht="15" customHeight="1">
      <c r="A20" s="86" t="s">
        <v>76</v>
      </c>
      <c r="B20" s="87">
        <v>154367</v>
      </c>
      <c r="C20" s="87">
        <v>175005</v>
      </c>
      <c r="D20" s="87">
        <v>94087</v>
      </c>
      <c r="E20" s="71">
        <f t="shared" si="0"/>
        <v>53.76246392960201</v>
      </c>
      <c r="G20" s="101"/>
      <c r="H20" s="101"/>
      <c r="I20" s="101"/>
    </row>
    <row r="21" spans="1:9" ht="15" customHeight="1">
      <c r="A21" s="86" t="s">
        <v>77</v>
      </c>
      <c r="B21" s="87">
        <v>329652</v>
      </c>
      <c r="C21" s="87">
        <v>414938</v>
      </c>
      <c r="D21" s="87">
        <v>223055</v>
      </c>
      <c r="E21" s="71">
        <f t="shared" si="0"/>
        <v>53.75622382139018</v>
      </c>
      <c r="G21" s="101"/>
      <c r="H21" s="101"/>
      <c r="I21" s="101"/>
    </row>
    <row r="22" spans="1:9" ht="15" customHeight="1">
      <c r="A22" s="86" t="s">
        <v>78</v>
      </c>
      <c r="B22" s="87">
        <v>8710</v>
      </c>
      <c r="C22" s="87">
        <v>15183</v>
      </c>
      <c r="D22" s="87">
        <v>6739</v>
      </c>
      <c r="E22" s="71">
        <f t="shared" si="0"/>
        <v>44.38516762168214</v>
      </c>
      <c r="G22" s="101"/>
      <c r="H22" s="101"/>
      <c r="I22" s="101"/>
    </row>
    <row r="23" spans="1:9" ht="15" customHeight="1">
      <c r="A23" s="86" t="s">
        <v>79</v>
      </c>
      <c r="B23" s="87">
        <v>4990</v>
      </c>
      <c r="C23" s="87">
        <v>4990</v>
      </c>
      <c r="D23" s="87">
        <v>865</v>
      </c>
      <c r="E23" s="71">
        <f t="shared" si="0"/>
        <v>17.334669338677354</v>
      </c>
      <c r="G23" s="101"/>
      <c r="H23" s="101"/>
      <c r="I23" s="101"/>
    </row>
    <row r="24" spans="1:9" ht="15" customHeight="1">
      <c r="A24" s="86" t="s">
        <v>80</v>
      </c>
      <c r="B24" s="87">
        <v>1468647</v>
      </c>
      <c r="C24" s="87">
        <v>1758627</v>
      </c>
      <c r="D24" s="87">
        <v>1009259</v>
      </c>
      <c r="E24" s="71">
        <f t="shared" si="0"/>
        <v>57.38903132955425</v>
      </c>
      <c r="G24" s="101"/>
      <c r="H24" s="101"/>
      <c r="I24" s="101"/>
    </row>
    <row r="25" spans="1:9" ht="15" customHeight="1">
      <c r="A25" s="86" t="s">
        <v>81</v>
      </c>
      <c r="B25" s="87">
        <v>98205</v>
      </c>
      <c r="C25" s="87">
        <v>112671</v>
      </c>
      <c r="D25" s="87">
        <v>97916</v>
      </c>
      <c r="E25" s="71">
        <f t="shared" si="0"/>
        <v>86.90434983269874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87">
        <v>17013</v>
      </c>
      <c r="D26" s="87">
        <v>11494</v>
      </c>
      <c r="E26" s="71">
        <f t="shared" si="0"/>
        <v>67.56010109915947</v>
      </c>
      <c r="G26" s="101"/>
      <c r="H26" s="101"/>
      <c r="I26" s="101"/>
    </row>
    <row r="27" spans="1:9" ht="15" customHeight="1">
      <c r="A27" s="86" t="s">
        <v>82</v>
      </c>
      <c r="B27" s="87">
        <v>52174</v>
      </c>
      <c r="C27" s="87">
        <v>53219</v>
      </c>
      <c r="D27" s="87">
        <v>26825</v>
      </c>
      <c r="E27" s="71">
        <f t="shared" si="0"/>
        <v>50.40493056990925</v>
      </c>
      <c r="G27" s="101"/>
      <c r="H27" s="101"/>
      <c r="I27" s="101"/>
    </row>
    <row r="28" spans="1:9" ht="15" customHeight="1">
      <c r="A28" s="86" t="s">
        <v>83</v>
      </c>
      <c r="B28" s="87">
        <v>260512</v>
      </c>
      <c r="C28" s="87">
        <v>262709</v>
      </c>
      <c r="D28" s="87">
        <v>140704</v>
      </c>
      <c r="E28" s="71">
        <f t="shared" si="0"/>
        <v>53.55888073876418</v>
      </c>
      <c r="G28" s="101"/>
      <c r="H28" s="101"/>
      <c r="I28" s="101"/>
    </row>
    <row r="29" spans="1:9" ht="15" customHeight="1">
      <c r="A29" s="86" t="s">
        <v>84</v>
      </c>
      <c r="B29" s="87">
        <v>94855</v>
      </c>
      <c r="C29" s="87">
        <v>105511</v>
      </c>
      <c r="D29" s="87">
        <v>30706</v>
      </c>
      <c r="E29" s="71">
        <f t="shared" si="0"/>
        <v>29.10217891973349</v>
      </c>
      <c r="G29" s="101"/>
      <c r="H29" s="101"/>
      <c r="I29" s="101"/>
    </row>
    <row r="30" spans="1:9" ht="15" customHeight="1">
      <c r="A30" s="85" t="s">
        <v>85</v>
      </c>
      <c r="B30" s="42">
        <v>386650</v>
      </c>
      <c r="C30" s="42">
        <v>503188</v>
      </c>
      <c r="D30" s="87">
        <v>130706</v>
      </c>
      <c r="E30" s="71">
        <f t="shared" si="0"/>
        <v>25.975579703808517</v>
      </c>
      <c r="F30" s="13"/>
      <c r="G30" s="101"/>
      <c r="H30" s="101"/>
      <c r="I30" s="101"/>
    </row>
    <row r="31" spans="1:9" ht="15" customHeight="1">
      <c r="A31" s="86" t="s">
        <v>86</v>
      </c>
      <c r="B31" s="70">
        <v>35576</v>
      </c>
      <c r="C31" s="87">
        <v>41964</v>
      </c>
      <c r="D31" s="87">
        <v>15387</v>
      </c>
      <c r="E31" s="71">
        <f t="shared" si="0"/>
        <v>36.66714326565628</v>
      </c>
      <c r="G31" s="101"/>
      <c r="H31" s="101"/>
      <c r="I31" s="101"/>
    </row>
    <row r="32" spans="1:9" ht="15" customHeight="1">
      <c r="A32" s="86" t="s">
        <v>87</v>
      </c>
      <c r="B32" s="87">
        <v>67011</v>
      </c>
      <c r="C32" s="87">
        <v>72785</v>
      </c>
      <c r="D32" s="87">
        <v>14681</v>
      </c>
      <c r="E32" s="71">
        <f t="shared" si="0"/>
        <v>20.17036477296146</v>
      </c>
      <c r="F32" s="215"/>
      <c r="G32" s="101"/>
      <c r="H32" s="101"/>
      <c r="I32" s="101"/>
    </row>
    <row r="33" spans="1:9" ht="15" customHeight="1">
      <c r="A33" s="86" t="s">
        <v>88</v>
      </c>
      <c r="B33" s="87">
        <v>255000</v>
      </c>
      <c r="C33" s="87">
        <v>68948</v>
      </c>
      <c r="D33" s="87">
        <v>0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v>34662</v>
      </c>
      <c r="D34" s="72">
        <v>0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v>29286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49</v>
      </c>
      <c r="B36" s="89">
        <v>5000</v>
      </c>
      <c r="C36" s="90">
        <v>5000</v>
      </c>
      <c r="D36" s="72">
        <v>0</v>
      </c>
      <c r="E36" s="71" t="s">
        <v>21</v>
      </c>
      <c r="G36" s="101"/>
      <c r="H36" s="101"/>
      <c r="I36" s="101"/>
    </row>
    <row r="37" spans="1:9" ht="15" customHeight="1" thickBot="1">
      <c r="A37" s="91" t="s">
        <v>94</v>
      </c>
      <c r="B37" s="92">
        <v>1210327</v>
      </c>
      <c r="C37" s="218">
        <v>1620299</v>
      </c>
      <c r="D37" s="87">
        <v>623963</v>
      </c>
      <c r="E37" s="71">
        <f>D37/C37*100</f>
        <v>38.509127019148934</v>
      </c>
      <c r="G37" s="101"/>
      <c r="H37" s="101"/>
      <c r="I37" s="101"/>
    </row>
    <row r="38" spans="1:9" ht="23.25" customHeight="1" thickBot="1">
      <c r="A38" s="174" t="s">
        <v>50</v>
      </c>
      <c r="B38" s="171">
        <f>SUM(B18+B19+B20+B21+B22+B23+B24+B25+B26+B27+B28+B29+B30+B31+B32+B33+B37)</f>
        <v>8566375</v>
      </c>
      <c r="C38" s="171">
        <f>SUM(C18+C19+C20+C21+C22+C23+C24+C25+C26+C27+C28+C29+C30+C31+C32+C33+C37)</f>
        <v>9719102</v>
      </c>
      <c r="D38" s="171">
        <f>SUM(D18+D19+D20+D21+D22+D23+D24+D25+D26+D27+D28+D29+D30+D31+D32+D37)</f>
        <v>5719347</v>
      </c>
      <c r="E38" s="171">
        <f>D38/C38*100</f>
        <v>58.8464551560422</v>
      </c>
      <c r="G38" s="101"/>
      <c r="H38" s="101"/>
      <c r="I38" s="101"/>
    </row>
    <row r="39" spans="1:9" ht="8.25" customHeight="1" thickBot="1">
      <c r="A39" s="58"/>
      <c r="B39" s="93"/>
      <c r="C39" s="52"/>
      <c r="D39" s="52"/>
      <c r="E39" s="93"/>
      <c r="G39" s="101"/>
      <c r="H39" s="101"/>
      <c r="I39" s="101"/>
    </row>
    <row r="40" spans="1:9" ht="23.25" customHeight="1" thickBot="1">
      <c r="A40" s="167" t="s">
        <v>32</v>
      </c>
      <c r="B40" s="168">
        <f>Financování!B35</f>
        <v>24400</v>
      </c>
      <c r="C40" s="168">
        <f>Financování!C35</f>
        <v>486028</v>
      </c>
      <c r="D40" s="183">
        <f>Financování!D35</f>
        <v>454974</v>
      </c>
      <c r="E40" s="185">
        <f>D40/C40*100</f>
        <v>93.61065617618738</v>
      </c>
      <c r="G40" s="101"/>
      <c r="H40" s="101"/>
      <c r="I40" s="101"/>
    </row>
    <row r="41" spans="1:9" ht="7.5" customHeight="1" thickBot="1">
      <c r="A41" s="94"/>
      <c r="B41" s="95"/>
      <c r="C41" s="95"/>
      <c r="D41" s="95"/>
      <c r="E41" s="96"/>
      <c r="G41" s="101"/>
      <c r="H41" s="101"/>
      <c r="I41" s="101"/>
    </row>
    <row r="42" spans="1:9" ht="23.25" customHeight="1" thickBot="1">
      <c r="A42" s="97" t="s">
        <v>90</v>
      </c>
      <c r="B42" s="98">
        <f>SUM(B40+B38)</f>
        <v>8590775</v>
      </c>
      <c r="C42" s="98">
        <f>SUM(C40+C38)</f>
        <v>10205130</v>
      </c>
      <c r="D42" s="98">
        <f>D40+D38</f>
        <v>6174321</v>
      </c>
      <c r="E42" s="99">
        <f>D42/C42*100</f>
        <v>60.5021298111832</v>
      </c>
      <c r="G42" s="101"/>
      <c r="H42" s="101"/>
      <c r="I42" s="101"/>
    </row>
    <row r="43" spans="2:9" ht="16.5" customHeight="1" thickBot="1">
      <c r="B43" s="56"/>
      <c r="C43" s="56"/>
      <c r="D43" s="56"/>
      <c r="G43" s="101"/>
      <c r="H43" s="101"/>
      <c r="I43" s="101"/>
    </row>
    <row r="44" spans="1:9" ht="19.5" customHeight="1" thickBot="1">
      <c r="A44" s="97" t="s">
        <v>33</v>
      </c>
      <c r="B44" s="98">
        <f>B15-B42</f>
        <v>0</v>
      </c>
      <c r="C44" s="98">
        <f>C15-C42</f>
        <v>0</v>
      </c>
      <c r="D44" s="98">
        <f>D15-D42</f>
        <v>1297228</v>
      </c>
      <c r="E44" s="99" t="s">
        <v>21</v>
      </c>
      <c r="G44" s="103"/>
      <c r="H44" s="103"/>
      <c r="I44" s="103"/>
    </row>
    <row r="45" spans="1:9" ht="12.75" customHeight="1">
      <c r="A45" s="100"/>
      <c r="B45" s="93"/>
      <c r="C45" s="93"/>
      <c r="D45" s="93"/>
      <c r="E45" s="76"/>
      <c r="G45" s="103"/>
      <c r="H45" s="103"/>
      <c r="I45" s="103"/>
    </row>
    <row r="46" spans="1:9" ht="12.75">
      <c r="A46" t="s">
        <v>110</v>
      </c>
      <c r="B46" s="56"/>
      <c r="C46" s="56"/>
      <c r="D46" s="56"/>
      <c r="G46" s="102"/>
      <c r="H46" s="102"/>
      <c r="I46" s="102"/>
    </row>
    <row r="47" spans="1:9" ht="12.75" customHeight="1">
      <c r="A47" s="104"/>
      <c r="B47" s="105"/>
      <c r="C47" s="105"/>
      <c r="D47" s="105"/>
      <c r="E47" s="7"/>
      <c r="G47" s="35"/>
      <c r="H47" s="35"/>
      <c r="I47" s="35"/>
    </row>
    <row r="48" spans="1:9" ht="12.75" customHeight="1">
      <c r="A48" s="94"/>
      <c r="B48" s="95"/>
      <c r="C48" s="95"/>
      <c r="D48" s="95"/>
      <c r="E48" s="96"/>
      <c r="G48" s="103"/>
      <c r="H48" s="103"/>
      <c r="I48" s="103"/>
    </row>
    <row r="49" spans="1:9" ht="12.75" customHeight="1">
      <c r="A49" s="94"/>
      <c r="B49" s="95"/>
      <c r="C49" s="95"/>
      <c r="D49" s="95"/>
      <c r="E49" s="96"/>
      <c r="G49" s="103"/>
      <c r="H49" s="103"/>
      <c r="I49" s="103"/>
    </row>
    <row r="50" spans="1:9" ht="12.75" customHeight="1">
      <c r="A50" s="58"/>
      <c r="B50" s="93"/>
      <c r="C50" s="93"/>
      <c r="D50" s="93"/>
      <c r="E50" s="76"/>
      <c r="G50" s="102"/>
      <c r="H50" s="102"/>
      <c r="I50" s="102"/>
    </row>
    <row r="51" spans="1:9" ht="12.75" customHeight="1">
      <c r="A51" s="7"/>
      <c r="B51" s="7"/>
      <c r="C51" s="7"/>
      <c r="D51" s="7"/>
      <c r="E51" s="7"/>
      <c r="G51" s="35"/>
      <c r="H51" s="35"/>
      <c r="I51" s="35"/>
    </row>
    <row r="52" spans="1:9" ht="12.75" customHeight="1">
      <c r="A52" s="58"/>
      <c r="B52" s="93"/>
      <c r="C52" s="93"/>
      <c r="D52" s="93"/>
      <c r="E52" s="76"/>
      <c r="G52" s="103"/>
      <c r="H52" s="103"/>
      <c r="I52" s="103"/>
    </row>
    <row r="53" spans="1:9" ht="12.75" customHeight="1">
      <c r="A53" s="58"/>
      <c r="B53" s="93"/>
      <c r="C53" s="93"/>
      <c r="D53" s="93"/>
      <c r="E53" s="76"/>
      <c r="G53" s="103"/>
      <c r="H53" s="103"/>
      <c r="I53" s="103"/>
    </row>
    <row r="54" spans="1:9" ht="12.75">
      <c r="A54" s="7"/>
      <c r="B54" s="7"/>
      <c r="C54" s="7"/>
      <c r="D54" s="7"/>
      <c r="E54" s="7"/>
      <c r="G54" s="103"/>
      <c r="H54" s="101"/>
      <c r="I54" s="103"/>
    </row>
    <row r="55" spans="1:9" ht="12.75" customHeight="1">
      <c r="A55" s="106"/>
      <c r="B55" s="107"/>
      <c r="C55" s="107"/>
      <c r="D55" s="108"/>
      <c r="E55" s="7"/>
      <c r="G55" s="102"/>
      <c r="H55" s="102"/>
      <c r="I55" s="102"/>
    </row>
    <row r="56" spans="1:9" ht="12.75" customHeight="1">
      <c r="A56" s="58"/>
      <c r="B56" s="58"/>
      <c r="C56" s="58"/>
      <c r="D56" s="108"/>
      <c r="E56" s="7"/>
      <c r="G56" s="35"/>
      <c r="H56" s="35"/>
      <c r="I56" s="35"/>
    </row>
    <row r="57" spans="1:9" ht="12.75">
      <c r="A57" s="35"/>
      <c r="B57" s="35"/>
      <c r="C57" s="35"/>
      <c r="D57" s="35"/>
      <c r="E57" s="35"/>
      <c r="G57" s="103"/>
      <c r="H57" s="103"/>
      <c r="I57" s="103"/>
    </row>
    <row r="58" spans="1:9" ht="12.75">
      <c r="A58" s="7"/>
      <c r="B58" s="7"/>
      <c r="C58" s="7"/>
      <c r="D58" s="109"/>
      <c r="E58" s="35"/>
      <c r="G58" s="103"/>
      <c r="H58" s="101"/>
      <c r="I58" s="103"/>
    </row>
    <row r="59" spans="1:9" ht="12.75">
      <c r="A59" s="35"/>
      <c r="B59" s="35"/>
      <c r="C59" s="35"/>
      <c r="D59" s="35"/>
      <c r="E59" s="35"/>
      <c r="G59" s="102"/>
      <c r="H59" s="102"/>
      <c r="I59" s="102"/>
    </row>
    <row r="60" spans="1:9" ht="12.75">
      <c r="A60" s="35"/>
      <c r="B60" s="35"/>
      <c r="C60" s="35"/>
      <c r="D60" s="102"/>
      <c r="E60" s="35"/>
      <c r="G60" s="35"/>
      <c r="H60" s="35"/>
      <c r="I60" s="35"/>
    </row>
    <row r="61" spans="7:9" ht="12.75">
      <c r="G61" s="35"/>
      <c r="H61" s="35"/>
      <c r="I61" s="35"/>
    </row>
    <row r="62" spans="7:9" ht="12.75"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203" customFormat="1" ht="16.5" customHeight="1">
      <c r="A2" s="239" t="s">
        <v>138</v>
      </c>
      <c r="B2" s="240"/>
      <c r="C2" s="240"/>
      <c r="D2" s="240"/>
      <c r="E2" s="240"/>
    </row>
    <row r="3" spans="1:5" ht="16.5">
      <c r="A3" s="243" t="s">
        <v>51</v>
      </c>
      <c r="B3" s="242"/>
      <c r="C3" s="242"/>
      <c r="D3" s="242"/>
      <c r="E3" s="242"/>
    </row>
    <row r="4" spans="1:4" ht="18">
      <c r="A4" s="110"/>
      <c r="B4" s="110"/>
      <c r="C4" s="110"/>
      <c r="D4" s="110"/>
    </row>
    <row r="5" ht="13.5" thickBot="1">
      <c r="E5" s="61" t="s">
        <v>22</v>
      </c>
    </row>
    <row r="6" spans="1:7" ht="29.25" customHeight="1" thickBot="1">
      <c r="A6" s="77" t="s">
        <v>35</v>
      </c>
      <c r="B6" s="161" t="s">
        <v>36</v>
      </c>
      <c r="C6" s="161" t="s">
        <v>52</v>
      </c>
      <c r="D6" s="161" t="s">
        <v>53</v>
      </c>
      <c r="E6" s="162" t="s">
        <v>39</v>
      </c>
      <c r="G6" s="222"/>
    </row>
    <row r="7" spans="1:5" ht="18" customHeight="1">
      <c r="A7" s="66" t="s">
        <v>40</v>
      </c>
      <c r="B7" s="67">
        <v>0</v>
      </c>
      <c r="C7" s="67">
        <v>0</v>
      </c>
      <c r="D7" s="67">
        <v>0</v>
      </c>
      <c r="E7" s="163" t="s">
        <v>21</v>
      </c>
    </row>
    <row r="8" spans="1:5" ht="18" customHeight="1">
      <c r="A8" s="69" t="s">
        <v>41</v>
      </c>
      <c r="B8" s="70">
        <v>6000</v>
      </c>
      <c r="C8" s="70">
        <v>6397</v>
      </c>
      <c r="D8" s="70">
        <v>1244</v>
      </c>
      <c r="E8" s="71">
        <f>D8/C8*100</f>
        <v>19.446615601062998</v>
      </c>
    </row>
    <row r="9" spans="1:5" ht="18" customHeight="1">
      <c r="A9" s="69" t="s">
        <v>42</v>
      </c>
      <c r="B9" s="70">
        <v>0</v>
      </c>
      <c r="C9" s="70">
        <v>0</v>
      </c>
      <c r="D9" s="70">
        <v>0</v>
      </c>
      <c r="E9" s="111" t="s">
        <v>21</v>
      </c>
    </row>
    <row r="10" spans="1:7" ht="18" customHeight="1" thickBot="1">
      <c r="A10" s="73" t="s">
        <v>43</v>
      </c>
      <c r="B10" s="74">
        <v>0</v>
      </c>
      <c r="C10" s="74">
        <v>640605</v>
      </c>
      <c r="D10" s="74">
        <v>667832</v>
      </c>
      <c r="E10" s="112">
        <f>D10/C10*100</f>
        <v>104.2502009818843</v>
      </c>
      <c r="F10" s="95"/>
      <c r="G10" s="215"/>
    </row>
    <row r="11" spans="1:5" ht="20.25" customHeight="1" thickBot="1">
      <c r="A11" s="164" t="s">
        <v>31</v>
      </c>
      <c r="B11" s="168">
        <v>6000</v>
      </c>
      <c r="C11" s="165">
        <f>SUM(C7:C10)</f>
        <v>647002</v>
      </c>
      <c r="D11" s="165">
        <f>SUM(D7:D10)</f>
        <v>669076</v>
      </c>
      <c r="E11" s="166">
        <f>D11/C11*100</f>
        <v>103.41173597608662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67" t="s">
        <v>34</v>
      </c>
      <c r="B13" s="169">
        <v>1204327</v>
      </c>
      <c r="C13" s="169">
        <f>Financování!C19</f>
        <v>1428114</v>
      </c>
      <c r="D13" s="169">
        <f>Financování!D19</f>
        <v>661855</v>
      </c>
      <c r="E13" s="166">
        <f>D13/C13*100</f>
        <v>46.344689569600185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44</v>
      </c>
      <c r="B15" s="78">
        <f>B13+B11</f>
        <v>1210327</v>
      </c>
      <c r="C15" s="78">
        <f>C13+C11</f>
        <v>2075116</v>
      </c>
      <c r="D15" s="78">
        <f>D11+D13</f>
        <v>1330931</v>
      </c>
      <c r="E15" s="79">
        <f>D15/C15*100</f>
        <v>64.1376674846129</v>
      </c>
    </row>
    <row r="16" spans="1:5" ht="24.75" customHeight="1" thickBot="1">
      <c r="A16" s="113"/>
      <c r="B16" s="114"/>
      <c r="C16" s="114"/>
      <c r="D16" s="114"/>
      <c r="E16" s="114"/>
    </row>
    <row r="17" spans="1:5" ht="17.25" customHeight="1" thickBot="1">
      <c r="A17" s="115" t="s">
        <v>54</v>
      </c>
      <c r="B17" s="80"/>
      <c r="C17" s="80"/>
      <c r="D17" s="81"/>
      <c r="E17" s="82"/>
    </row>
    <row r="18" spans="1:7" ht="18" customHeight="1">
      <c r="A18" s="116" t="s">
        <v>55</v>
      </c>
      <c r="B18" s="117">
        <v>29466</v>
      </c>
      <c r="C18" s="117">
        <v>388263</v>
      </c>
      <c r="D18" s="117">
        <v>183088</v>
      </c>
      <c r="E18" s="118">
        <f>D18/C18*100</f>
        <v>47.15566510329339</v>
      </c>
      <c r="F18" s="95"/>
      <c r="G18" s="95"/>
    </row>
    <row r="19" spans="1:7" ht="18" customHeight="1" thickBot="1">
      <c r="A19" s="119" t="s">
        <v>56</v>
      </c>
      <c r="B19" s="120">
        <v>1180861</v>
      </c>
      <c r="C19" s="120">
        <v>1232036</v>
      </c>
      <c r="D19" s="120">
        <v>440875</v>
      </c>
      <c r="E19" s="121">
        <f>D19/C19*100</f>
        <v>35.78426279751566</v>
      </c>
      <c r="F19" s="95"/>
      <c r="G19" s="95"/>
    </row>
    <row r="20" spans="1:6" ht="20.25" customHeight="1" thickBot="1">
      <c r="A20" s="170" t="s">
        <v>57</v>
      </c>
      <c r="B20" s="171">
        <f>SUM(B18:B19)</f>
        <v>1210327</v>
      </c>
      <c r="C20" s="171">
        <f>SUM(C18:C19)</f>
        <v>1620299</v>
      </c>
      <c r="D20" s="172">
        <f>SUM(D18:D19)</f>
        <v>623963</v>
      </c>
      <c r="E20" s="173">
        <f>D20/C20*100</f>
        <v>38.509127019148934</v>
      </c>
      <c r="F20" s="8"/>
    </row>
    <row r="21" spans="1:5" ht="12.75" customHeight="1" thickBot="1">
      <c r="A21" s="58"/>
      <c r="B21" s="93"/>
      <c r="C21" s="93"/>
      <c r="D21" s="93"/>
      <c r="E21" s="39"/>
    </row>
    <row r="22" spans="1:5" ht="20.25" customHeight="1" thickBot="1">
      <c r="A22" s="174" t="s">
        <v>32</v>
      </c>
      <c r="B22" s="171">
        <v>0</v>
      </c>
      <c r="C22" s="171">
        <f>Financování!C33</f>
        <v>454817</v>
      </c>
      <c r="D22" s="171">
        <f>Financování!D33</f>
        <v>435968</v>
      </c>
      <c r="E22" s="175">
        <f>D22/C22*100</f>
        <v>95.85569580732471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90</v>
      </c>
      <c r="B24" s="98">
        <f>SUM(B20+B22)</f>
        <v>1210327</v>
      </c>
      <c r="C24" s="98">
        <f>SUM(C20+C22)</f>
        <v>2075116</v>
      </c>
      <c r="D24" s="98">
        <f>D20+D22</f>
        <v>1059931</v>
      </c>
      <c r="E24" s="99">
        <f>D24/C24*100</f>
        <v>51.07815659461929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33</v>
      </c>
      <c r="B26" s="98">
        <v>0</v>
      </c>
      <c r="C26" s="98">
        <f>C15-C24</f>
        <v>0</v>
      </c>
      <c r="D26" s="98">
        <f>D15-D24</f>
        <v>271000</v>
      </c>
      <c r="E26" s="123" t="s">
        <v>21</v>
      </c>
    </row>
    <row r="28" ht="12.75">
      <c r="A28" t="s">
        <v>110</v>
      </c>
    </row>
    <row r="40" ht="12.75">
      <c r="D40" s="8"/>
    </row>
    <row r="44" ht="12.75">
      <c r="D44" s="8"/>
    </row>
    <row r="46" spans="1:5" ht="12.75">
      <c r="A46" s="7"/>
      <c r="B46" s="7"/>
      <c r="C46" s="7"/>
      <c r="D46" s="105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39" t="s">
        <v>139</v>
      </c>
      <c r="B2" s="244"/>
      <c r="C2" s="244"/>
      <c r="D2" s="244"/>
      <c r="E2" s="244"/>
    </row>
    <row r="3" spans="1:5" ht="20.25" customHeight="1">
      <c r="A3" s="245" t="s">
        <v>103</v>
      </c>
      <c r="B3" s="246"/>
      <c r="C3" s="246"/>
      <c r="D3" s="246"/>
      <c r="E3" s="246"/>
    </row>
    <row r="4" spans="1:5" ht="20.25" customHeight="1">
      <c r="A4" s="59"/>
      <c r="B4" s="124"/>
      <c r="C4" s="124"/>
      <c r="D4" s="124"/>
      <c r="E4" s="124"/>
    </row>
    <row r="5" ht="13.5" thickBot="1">
      <c r="E5" s="61" t="s">
        <v>22</v>
      </c>
    </row>
    <row r="6" spans="1:7" ht="26.25" customHeight="1">
      <c r="A6" s="125" t="s">
        <v>35</v>
      </c>
      <c r="B6" s="63" t="s">
        <v>36</v>
      </c>
      <c r="C6" s="63" t="s">
        <v>38</v>
      </c>
      <c r="D6" s="64" t="s">
        <v>93</v>
      </c>
      <c r="E6" s="65" t="s">
        <v>39</v>
      </c>
      <c r="G6" s="102"/>
    </row>
    <row r="7" spans="1:9" ht="15" customHeight="1">
      <c r="A7" s="66" t="s">
        <v>40</v>
      </c>
      <c r="B7" s="67">
        <v>3220486</v>
      </c>
      <c r="C7" s="150">
        <f>'Rozpočet včetně kapitoly EP'!C7</f>
        <v>3220486</v>
      </c>
      <c r="D7" s="151">
        <f>'Rozpočet včetně kapitoly EP'!D7</f>
        <v>2493751</v>
      </c>
      <c r="E7" s="68">
        <f>D7/C7*100</f>
        <v>77.43399598694111</v>
      </c>
      <c r="G7" s="35"/>
      <c r="H7" s="35"/>
      <c r="I7" s="35"/>
    </row>
    <row r="8" spans="1:9" ht="15" customHeight="1">
      <c r="A8" s="69" t="s">
        <v>41</v>
      </c>
      <c r="B8" s="70">
        <v>245719</v>
      </c>
      <c r="C8" s="72">
        <f>'Rozpočet včetně kapitoly EP'!C8-'Rozpočet kapitola EP'!C8</f>
        <v>258224</v>
      </c>
      <c r="D8" s="152">
        <v>219715</v>
      </c>
      <c r="E8" s="71">
        <f>D8/C8*100</f>
        <v>85.08697874713427</v>
      </c>
      <c r="G8" s="101"/>
      <c r="H8" s="101"/>
      <c r="I8" s="101"/>
    </row>
    <row r="9" spans="1:9" ht="15" customHeight="1">
      <c r="A9" s="69" t="s">
        <v>42</v>
      </c>
      <c r="B9" s="70">
        <v>20200</v>
      </c>
      <c r="C9" s="72">
        <f>'Rozpočet včetně kapitoly EP'!C9</f>
        <v>20525</v>
      </c>
      <c r="D9" s="152">
        <f>'Rozpočet včetně kapitoly EP'!D9</f>
        <v>24372</v>
      </c>
      <c r="E9" s="71">
        <f>D9/C9*100</f>
        <v>118.74299634591961</v>
      </c>
      <c r="G9" s="101"/>
      <c r="H9" s="101"/>
      <c r="I9" s="101"/>
    </row>
    <row r="10" spans="1:9" ht="15" customHeight="1" thickBot="1">
      <c r="A10" s="73" t="s">
        <v>43</v>
      </c>
      <c r="B10" s="70">
        <v>104263</v>
      </c>
      <c r="C10" s="72">
        <v>539527</v>
      </c>
      <c r="D10" s="152">
        <v>422655</v>
      </c>
      <c r="E10" s="71">
        <f>D10/C10*100</f>
        <v>78.33806278462431</v>
      </c>
      <c r="G10" s="102"/>
      <c r="H10" s="102"/>
      <c r="I10" s="102"/>
    </row>
    <row r="11" spans="1:9" ht="20.25" customHeight="1" thickBot="1">
      <c r="A11" s="186" t="s">
        <v>31</v>
      </c>
      <c r="B11" s="165">
        <f>SUM(B7:B10)</f>
        <v>3590668</v>
      </c>
      <c r="C11" s="165">
        <f>SUM(C7:C10)</f>
        <v>4038762</v>
      </c>
      <c r="D11" s="187">
        <f>SUM(D7:D10)</f>
        <v>3160493</v>
      </c>
      <c r="E11" s="166">
        <f>D11/C11*100</f>
        <v>78.25400456872676</v>
      </c>
      <c r="G11" s="35"/>
      <c r="H11" s="35"/>
      <c r="I11" s="35"/>
    </row>
    <row r="12" spans="2:9" ht="13.5" thickBot="1">
      <c r="B12" s="56"/>
      <c r="C12" s="149"/>
      <c r="D12" s="149"/>
      <c r="E12" s="71"/>
      <c r="G12" s="101"/>
      <c r="H12" s="101"/>
      <c r="I12" s="101"/>
    </row>
    <row r="13" spans="1:9" ht="20.25" customHeight="1" thickBot="1">
      <c r="A13" s="167" t="s">
        <v>34</v>
      </c>
      <c r="B13" s="168">
        <v>103000</v>
      </c>
      <c r="C13" s="168">
        <f>Financování!C10</f>
        <v>367842</v>
      </c>
      <c r="D13" s="168">
        <f>Financování!D10</f>
        <v>187527</v>
      </c>
      <c r="E13" s="166">
        <f>D13/C13*100</f>
        <v>50.98031219925947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44</v>
      </c>
      <c r="B15" s="78">
        <f>SUM(B13+B11)</f>
        <v>3693668</v>
      </c>
      <c r="C15" s="78">
        <f>SUM(C13+C11)</f>
        <v>4406604</v>
      </c>
      <c r="D15" s="78">
        <f>SUM(D13+D11)</f>
        <v>3348020</v>
      </c>
      <c r="E15" s="79">
        <f>D15/C15*100</f>
        <v>75.97732857320513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115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92</v>
      </c>
      <c r="B18" s="84">
        <v>73215</v>
      </c>
      <c r="C18" s="150">
        <f>'Rozpočet včetně kapitoly EP'!C18</f>
        <v>73505</v>
      </c>
      <c r="D18" s="150">
        <f>'Rozpočet včetně kapitoly EP'!D18</f>
        <v>27399</v>
      </c>
      <c r="E18" s="68">
        <f aca="true" t="shared" si="0" ref="E18:E32">D18/C18*100</f>
        <v>37.27501530508129</v>
      </c>
      <c r="G18" s="101"/>
      <c r="H18" s="101"/>
      <c r="I18" s="101"/>
    </row>
    <row r="19" spans="1:9" ht="15" customHeight="1">
      <c r="A19" s="85" t="s">
        <v>75</v>
      </c>
      <c r="B19" s="42">
        <v>367474</v>
      </c>
      <c r="C19" s="45">
        <v>695137</v>
      </c>
      <c r="D19" s="45">
        <v>483738</v>
      </c>
      <c r="E19" s="71">
        <f t="shared" si="0"/>
        <v>69.58887240932363</v>
      </c>
      <c r="G19" s="101"/>
      <c r="H19" s="101"/>
      <c r="I19" s="101"/>
    </row>
    <row r="20" spans="1:9" ht="15" customHeight="1">
      <c r="A20" s="86" t="s">
        <v>76</v>
      </c>
      <c r="B20" s="87">
        <v>154367</v>
      </c>
      <c r="C20" s="72">
        <f>'Rozpočet včetně kapitoly EP'!C20</f>
        <v>175005</v>
      </c>
      <c r="D20" s="72">
        <f>'Rozpočet včetně kapitoly EP'!D20</f>
        <v>94087</v>
      </c>
      <c r="E20" s="71">
        <f t="shared" si="0"/>
        <v>53.76246392960201</v>
      </c>
      <c r="G20" s="101"/>
      <c r="H20" s="101"/>
      <c r="I20" s="101"/>
    </row>
    <row r="21" spans="1:9" ht="15" customHeight="1">
      <c r="A21" s="86" t="s">
        <v>77</v>
      </c>
      <c r="B21" s="87">
        <v>329652</v>
      </c>
      <c r="C21" s="72">
        <f>'Rozpočet včetně kapitoly EP'!C21</f>
        <v>414938</v>
      </c>
      <c r="D21" s="72">
        <f>'Rozpočet včetně kapitoly EP'!D21</f>
        <v>223055</v>
      </c>
      <c r="E21" s="71">
        <f t="shared" si="0"/>
        <v>53.75622382139018</v>
      </c>
      <c r="G21" s="101"/>
      <c r="H21" s="101"/>
      <c r="I21" s="101"/>
    </row>
    <row r="22" spans="1:9" ht="15" customHeight="1">
      <c r="A22" s="86" t="s">
        <v>78</v>
      </c>
      <c r="B22" s="87">
        <v>8710</v>
      </c>
      <c r="C22" s="72">
        <f>'Rozpočet včetně kapitoly EP'!C22</f>
        <v>15183</v>
      </c>
      <c r="D22" s="72">
        <f>'Rozpočet včetně kapitoly EP'!D22</f>
        <v>6739</v>
      </c>
      <c r="E22" s="71">
        <f t="shared" si="0"/>
        <v>44.38516762168214</v>
      </c>
      <c r="G22" s="101"/>
      <c r="H22" s="101"/>
      <c r="I22" s="101"/>
    </row>
    <row r="23" spans="1:9" ht="15" customHeight="1">
      <c r="A23" s="86" t="s">
        <v>79</v>
      </c>
      <c r="B23" s="87">
        <v>4990</v>
      </c>
      <c r="C23" s="72">
        <f>'Rozpočet včetně kapitoly EP'!C23</f>
        <v>4990</v>
      </c>
      <c r="D23" s="72">
        <f>'Rozpočet včetně kapitoly EP'!D23</f>
        <v>865</v>
      </c>
      <c r="E23" s="71">
        <f t="shared" si="0"/>
        <v>17.334669338677354</v>
      </c>
      <c r="G23" s="101"/>
      <c r="H23" s="101"/>
      <c r="I23" s="101"/>
    </row>
    <row r="24" spans="1:9" ht="15" customHeight="1">
      <c r="A24" s="86" t="s">
        <v>80</v>
      </c>
      <c r="B24" s="87">
        <v>1468647</v>
      </c>
      <c r="C24" s="72">
        <f>'Rozpočet včetně kapitoly EP'!C24</f>
        <v>1758627</v>
      </c>
      <c r="D24" s="72">
        <f>'Rozpočet včetně kapitoly EP'!D24</f>
        <v>1009259</v>
      </c>
      <c r="E24" s="71">
        <f t="shared" si="0"/>
        <v>57.38903132955425</v>
      </c>
      <c r="G24" s="101"/>
      <c r="H24" s="101"/>
      <c r="I24" s="101"/>
    </row>
    <row r="25" spans="1:9" ht="15" customHeight="1">
      <c r="A25" s="86" t="s">
        <v>81</v>
      </c>
      <c r="B25" s="87">
        <v>98205</v>
      </c>
      <c r="C25" s="72">
        <f>'Rozpočet včetně kapitoly EP'!C25</f>
        <v>112671</v>
      </c>
      <c r="D25" s="72">
        <f>'Rozpočet včetně kapitoly EP'!D25</f>
        <v>97916</v>
      </c>
      <c r="E25" s="71">
        <f t="shared" si="0"/>
        <v>86.90434983269874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72">
        <f>'Rozpočet včetně kapitoly EP'!C26</f>
        <v>17013</v>
      </c>
      <c r="D26" s="72">
        <f>'Rozpočet včetně kapitoly EP'!D26</f>
        <v>11494</v>
      </c>
      <c r="E26" s="71">
        <f t="shared" si="0"/>
        <v>67.56010109915947</v>
      </c>
      <c r="G26" s="101"/>
      <c r="H26" s="101"/>
      <c r="I26" s="101"/>
    </row>
    <row r="27" spans="1:9" ht="15" customHeight="1">
      <c r="A27" s="86" t="s">
        <v>82</v>
      </c>
      <c r="B27" s="87">
        <v>52174</v>
      </c>
      <c r="C27" s="72">
        <f>'Rozpočet včetně kapitoly EP'!C27</f>
        <v>53219</v>
      </c>
      <c r="D27" s="72">
        <f>'Rozpočet včetně kapitoly EP'!D27</f>
        <v>26825</v>
      </c>
      <c r="E27" s="71">
        <f t="shared" si="0"/>
        <v>50.40493056990925</v>
      </c>
      <c r="G27" s="101"/>
      <c r="H27" s="101"/>
      <c r="I27" s="101"/>
    </row>
    <row r="28" spans="1:9" ht="15" customHeight="1">
      <c r="A28" s="86" t="s">
        <v>83</v>
      </c>
      <c r="B28" s="87">
        <v>260512</v>
      </c>
      <c r="C28" s="72">
        <f>'Rozpočet včetně kapitoly EP'!C28</f>
        <v>262709</v>
      </c>
      <c r="D28" s="72">
        <f>'Rozpočet včetně kapitoly EP'!D28</f>
        <v>140704</v>
      </c>
      <c r="E28" s="71">
        <f t="shared" si="0"/>
        <v>53.55888073876418</v>
      </c>
      <c r="G28" s="101"/>
      <c r="H28" s="101"/>
      <c r="I28" s="101"/>
    </row>
    <row r="29" spans="1:9" ht="15" customHeight="1">
      <c r="A29" s="86" t="s">
        <v>84</v>
      </c>
      <c r="B29" s="87">
        <v>94855</v>
      </c>
      <c r="C29" s="72">
        <f>'Rozpočet včetně kapitoly EP'!C29</f>
        <v>105511</v>
      </c>
      <c r="D29" s="72">
        <f>'Rozpočet včetně kapitoly EP'!D29</f>
        <v>30706</v>
      </c>
      <c r="E29" s="71">
        <f t="shared" si="0"/>
        <v>29.10217891973349</v>
      </c>
      <c r="G29" s="101"/>
      <c r="H29" s="101"/>
      <c r="I29" s="101"/>
    </row>
    <row r="30" spans="1:9" ht="15" customHeight="1">
      <c r="A30" s="85" t="s">
        <v>85</v>
      </c>
      <c r="B30" s="42">
        <v>386650</v>
      </c>
      <c r="C30" s="45">
        <f>'Rozpočet včetně kapitoly EP'!C30</f>
        <v>503188</v>
      </c>
      <c r="D30" s="72">
        <f>'Rozpočet včetně kapitoly EP'!D30</f>
        <v>130706</v>
      </c>
      <c r="E30" s="71">
        <f t="shared" si="0"/>
        <v>25.975579703808517</v>
      </c>
      <c r="G30" s="101"/>
      <c r="H30" s="101"/>
      <c r="I30" s="101"/>
    </row>
    <row r="31" spans="1:9" ht="15" customHeight="1">
      <c r="A31" s="86" t="s">
        <v>86</v>
      </c>
      <c r="B31" s="70">
        <v>35576</v>
      </c>
      <c r="C31" s="72">
        <f>'Rozpočet včetně kapitoly EP'!C31</f>
        <v>41964</v>
      </c>
      <c r="D31" s="72">
        <f>'Rozpočet včetně kapitoly EP'!D31</f>
        <v>15387</v>
      </c>
      <c r="E31" s="71">
        <f t="shared" si="0"/>
        <v>36.66714326565628</v>
      </c>
      <c r="G31" s="101"/>
      <c r="H31" s="101"/>
      <c r="I31" s="101"/>
    </row>
    <row r="32" spans="1:9" ht="15" customHeight="1">
      <c r="A32" s="86" t="s">
        <v>87</v>
      </c>
      <c r="B32" s="87">
        <v>67011</v>
      </c>
      <c r="C32" s="72">
        <f>'Rozpočet včetně kapitoly EP'!C32</f>
        <v>72785</v>
      </c>
      <c r="D32" s="72">
        <f>'Rozpočet včetně kapitoly EP'!D32</f>
        <v>14681</v>
      </c>
      <c r="E32" s="71">
        <f t="shared" si="0"/>
        <v>20.17036477296146</v>
      </c>
      <c r="G32" s="101"/>
      <c r="H32" s="101"/>
      <c r="I32" s="101"/>
    </row>
    <row r="33" spans="1:9" ht="15" customHeight="1">
      <c r="A33" s="86" t="s">
        <v>88</v>
      </c>
      <c r="B33" s="87">
        <v>255000</v>
      </c>
      <c r="C33" s="72">
        <f>'Rozpočet včetně kapitoly EP'!C33</f>
        <v>68948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f>'Rozpočet včetně kapitoly EP'!C34</f>
        <v>34662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f>'Rozpočet včetně kapitoly EP'!C35</f>
        <v>29286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49</v>
      </c>
      <c r="B36" s="89">
        <v>5000</v>
      </c>
      <c r="C36" s="90">
        <f>'Rozpočet včetně kapitoly EP'!C36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4" t="s">
        <v>50</v>
      </c>
      <c r="B37" s="171">
        <f>SUM(B18:B36)-B33</f>
        <v>3669268</v>
      </c>
      <c r="C37" s="171">
        <f>SUM(C18:C36)-C33</f>
        <v>4375393</v>
      </c>
      <c r="D37" s="171">
        <f>SUM(D18:D36)</f>
        <v>2313561</v>
      </c>
      <c r="E37" s="184">
        <f>D37/C37*100</f>
        <v>52.8766444522812</v>
      </c>
      <c r="G37" s="101"/>
      <c r="H37" s="101"/>
      <c r="I37" s="101"/>
    </row>
    <row r="38" spans="2:9" ht="13.5" thickBot="1">
      <c r="B38" s="56"/>
      <c r="C38" s="56"/>
      <c r="D38" s="149"/>
      <c r="G38" s="101"/>
      <c r="H38" s="101"/>
      <c r="I38" s="101"/>
    </row>
    <row r="39" spans="1:9" ht="20.25" customHeight="1" thickBot="1">
      <c r="A39" s="167" t="s">
        <v>32</v>
      </c>
      <c r="B39" s="168">
        <v>24400</v>
      </c>
      <c r="C39" s="168">
        <f>Financování!C28</f>
        <v>31211</v>
      </c>
      <c r="D39" s="183">
        <f>Financování!D28</f>
        <v>19006</v>
      </c>
      <c r="E39" s="185">
        <f>D39/C39*100</f>
        <v>60.895197206113224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90</v>
      </c>
      <c r="B41" s="98">
        <f>SUM(B39+B37)</f>
        <v>3693668</v>
      </c>
      <c r="C41" s="98">
        <f>SUM(C39+C37)</f>
        <v>4406604</v>
      </c>
      <c r="D41" s="98">
        <f>SUM(D37+D39)</f>
        <v>2332567</v>
      </c>
      <c r="E41" s="99">
        <f>D41/C41*100</f>
        <v>52.93343808520121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33</v>
      </c>
      <c r="B43" s="98">
        <f>B15-B41</f>
        <v>0</v>
      </c>
      <c r="C43" s="98">
        <f>C15-C41</f>
        <v>0</v>
      </c>
      <c r="D43" s="98">
        <f>D15-D41</f>
        <v>1015453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110</v>
      </c>
      <c r="B45" s="56"/>
      <c r="C45" s="56"/>
      <c r="G45" s="103"/>
      <c r="H45" s="101"/>
      <c r="I45" s="103"/>
    </row>
    <row r="46" spans="4:9" ht="12.75">
      <c r="D46" s="56"/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153" customFormat="1" ht="22.5" customHeight="1">
      <c r="A1" s="247" t="s">
        <v>140</v>
      </c>
      <c r="B1" s="244"/>
      <c r="C1" s="244"/>
      <c r="D1" s="244"/>
      <c r="E1" s="244"/>
    </row>
    <row r="2" spans="1:5" ht="15">
      <c r="A2" s="44" t="s">
        <v>34</v>
      </c>
      <c r="E2" s="61" t="s">
        <v>22</v>
      </c>
    </row>
    <row r="3" spans="1:5" ht="25.5">
      <c r="A3" s="189" t="s">
        <v>58</v>
      </c>
      <c r="B3" s="23" t="s">
        <v>59</v>
      </c>
      <c r="C3" s="23" t="s">
        <v>38</v>
      </c>
      <c r="D3" s="23" t="s">
        <v>93</v>
      </c>
      <c r="E3" s="23" t="s">
        <v>39</v>
      </c>
    </row>
    <row r="4" spans="1:5" ht="38.25">
      <c r="A4" s="190" t="s">
        <v>126</v>
      </c>
      <c r="B4" s="70">
        <v>18000</v>
      </c>
      <c r="C4" s="70">
        <v>18000</v>
      </c>
      <c r="D4" s="70">
        <v>0</v>
      </c>
      <c r="E4" s="70">
        <f aca="true" t="shared" si="0" ref="E4:E10">D4*100/C4</f>
        <v>0</v>
      </c>
    </row>
    <row r="5" spans="1:5" ht="25.5" customHeight="1">
      <c r="A5" s="190" t="s">
        <v>127</v>
      </c>
      <c r="B5" s="70">
        <v>0</v>
      </c>
      <c r="C5" s="70">
        <v>92175</v>
      </c>
      <c r="D5" s="70">
        <v>61133</v>
      </c>
      <c r="E5" s="70">
        <f t="shared" si="0"/>
        <v>66.32275562788175</v>
      </c>
    </row>
    <row r="6" spans="1:5" ht="38.25">
      <c r="A6" s="190" t="s">
        <v>128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5" ht="25.5" customHeight="1">
      <c r="A7" s="190" t="s">
        <v>120</v>
      </c>
      <c r="B7" s="70">
        <v>0</v>
      </c>
      <c r="C7" s="70">
        <v>108667</v>
      </c>
      <c r="D7" s="70">
        <v>71515</v>
      </c>
      <c r="E7" s="70">
        <v>0</v>
      </c>
    </row>
    <row r="8" spans="1:5" ht="51">
      <c r="A8" s="190" t="s">
        <v>129</v>
      </c>
      <c r="B8" s="70">
        <v>0</v>
      </c>
      <c r="C8" s="70">
        <v>51000</v>
      </c>
      <c r="D8" s="70">
        <v>50879</v>
      </c>
      <c r="E8" s="70">
        <f t="shared" si="0"/>
        <v>99.76274509803922</v>
      </c>
    </row>
    <row r="9" spans="1:5" ht="38.25" customHeight="1">
      <c r="A9" s="190" t="s">
        <v>30</v>
      </c>
      <c r="B9" s="87">
        <v>85000</v>
      </c>
      <c r="C9" s="70">
        <v>85000</v>
      </c>
      <c r="D9" s="70">
        <v>0</v>
      </c>
      <c r="E9" s="70">
        <f t="shared" si="0"/>
        <v>0</v>
      </c>
    </row>
    <row r="10" spans="1:5" ht="16.5" customHeight="1">
      <c r="A10" s="191" t="s">
        <v>60</v>
      </c>
      <c r="B10" s="188">
        <f>SUM(B4:B9)</f>
        <v>103000</v>
      </c>
      <c r="C10" s="188">
        <f>SUM(C4:C9)</f>
        <v>367842</v>
      </c>
      <c r="D10" s="188">
        <f>SUM(D4:D9)</f>
        <v>187527</v>
      </c>
      <c r="E10" s="188">
        <f t="shared" si="0"/>
        <v>50.980312199259465</v>
      </c>
    </row>
    <row r="11" ht="19.5" customHeight="1"/>
    <row r="12" spans="1:5" ht="25.5">
      <c r="A12" s="189" t="s">
        <v>61</v>
      </c>
      <c r="B12" s="23" t="s">
        <v>59</v>
      </c>
      <c r="C12" s="23" t="s">
        <v>38</v>
      </c>
      <c r="D12" s="23" t="s">
        <v>93</v>
      </c>
      <c r="E12" s="23" t="s">
        <v>39</v>
      </c>
    </row>
    <row r="13" spans="1:11" ht="15.75" customHeight="1">
      <c r="A13" s="190" t="s">
        <v>106</v>
      </c>
      <c r="B13" s="70">
        <v>150000</v>
      </c>
      <c r="C13" s="87">
        <v>478522</v>
      </c>
      <c r="D13" s="87">
        <v>436069</v>
      </c>
      <c r="E13" s="70">
        <f aca="true" t="shared" si="1" ref="E13:E19">D13*100/C13</f>
        <v>91.12830758042472</v>
      </c>
      <c r="G13" s="13"/>
      <c r="H13" s="13"/>
      <c r="I13" s="13"/>
      <c r="J13" s="13"/>
      <c r="K13" s="13"/>
    </row>
    <row r="14" spans="1:5" ht="15.75" customHeight="1">
      <c r="A14" s="192" t="s">
        <v>62</v>
      </c>
      <c r="B14" s="70">
        <v>20848</v>
      </c>
      <c r="C14" s="70">
        <v>183831</v>
      </c>
      <c r="D14" s="70">
        <v>183831</v>
      </c>
      <c r="E14" s="70">
        <f t="shared" si="1"/>
        <v>100</v>
      </c>
    </row>
    <row r="15" spans="1:5" ht="15.75" customHeight="1">
      <c r="A15" s="192" t="s">
        <v>63</v>
      </c>
      <c r="B15" s="87">
        <v>743479</v>
      </c>
      <c r="C15" s="70">
        <v>433806</v>
      </c>
      <c r="D15" s="70">
        <v>0</v>
      </c>
      <c r="E15" s="70">
        <f t="shared" si="1"/>
        <v>0</v>
      </c>
    </row>
    <row r="16" spans="1:5" ht="15.75" customHeight="1">
      <c r="A16" s="192" t="s">
        <v>107</v>
      </c>
      <c r="B16" s="70">
        <v>0</v>
      </c>
      <c r="C16" s="70">
        <v>41255</v>
      </c>
      <c r="D16" s="87">
        <v>41255</v>
      </c>
      <c r="E16" s="70">
        <f t="shared" si="1"/>
        <v>100</v>
      </c>
    </row>
    <row r="17" spans="1:5" ht="51" customHeight="1">
      <c r="A17" s="190" t="s">
        <v>130</v>
      </c>
      <c r="B17" s="87">
        <v>290000</v>
      </c>
      <c r="C17" s="70">
        <v>290000</v>
      </c>
      <c r="D17" s="70">
        <v>0</v>
      </c>
      <c r="E17" s="70">
        <f t="shared" si="1"/>
        <v>0</v>
      </c>
    </row>
    <row r="18" spans="1:5" ht="25.5" customHeight="1">
      <c r="A18" s="190" t="s">
        <v>124</v>
      </c>
      <c r="B18" s="87">
        <v>0</v>
      </c>
      <c r="C18" s="70">
        <v>700</v>
      </c>
      <c r="D18" s="70">
        <v>700</v>
      </c>
      <c r="E18" s="70">
        <f t="shared" si="1"/>
        <v>100</v>
      </c>
    </row>
    <row r="19" spans="1:5" ht="25.5" customHeight="1">
      <c r="A19" s="193" t="s">
        <v>64</v>
      </c>
      <c r="B19" s="188">
        <f>SUM(B13:B18)</f>
        <v>1204327</v>
      </c>
      <c r="C19" s="188">
        <f>SUM(C13:C18)</f>
        <v>1428114</v>
      </c>
      <c r="D19" s="188">
        <f>SUM(D13:D18)</f>
        <v>661855</v>
      </c>
      <c r="E19" s="188">
        <f t="shared" si="1"/>
        <v>46.344689569600185</v>
      </c>
    </row>
    <row r="20" spans="2:5" ht="13.5" thickBot="1">
      <c r="B20" s="8"/>
      <c r="C20" s="8"/>
      <c r="D20" s="8"/>
      <c r="E20" s="8"/>
    </row>
    <row r="21" spans="1:5" ht="18.75" customHeight="1" thickBot="1">
      <c r="A21" s="115" t="s">
        <v>65</v>
      </c>
      <c r="B21" s="78">
        <f>B10+B19</f>
        <v>1307327</v>
      </c>
      <c r="C21" s="78">
        <f>SUM(C19+C10)</f>
        <v>1795956</v>
      </c>
      <c r="D21" s="78">
        <f>SUM(D19+D10)</f>
        <v>849382</v>
      </c>
      <c r="E21" s="79">
        <f>D21/C21*100</f>
        <v>47.29414306363853</v>
      </c>
    </row>
    <row r="22" spans="1:5" ht="11.25" customHeight="1">
      <c r="A22" s="75"/>
      <c r="B22" s="194"/>
      <c r="C22" s="194"/>
      <c r="D22" s="194"/>
      <c r="E22" s="195"/>
    </row>
    <row r="23" spans="1:5" ht="15">
      <c r="A23" s="44" t="s">
        <v>32</v>
      </c>
      <c r="E23" s="61" t="s">
        <v>22</v>
      </c>
    </row>
    <row r="24" spans="1:6" ht="25.5">
      <c r="A24" s="196" t="s">
        <v>66</v>
      </c>
      <c r="B24" s="23" t="s">
        <v>99</v>
      </c>
      <c r="C24" s="197" t="s">
        <v>100</v>
      </c>
      <c r="D24" s="198" t="s">
        <v>93</v>
      </c>
      <c r="E24" s="197" t="s">
        <v>39</v>
      </c>
      <c r="F24" s="202"/>
    </row>
    <row r="25" spans="1:5" ht="15.75" customHeight="1">
      <c r="A25" s="192" t="s">
        <v>96</v>
      </c>
      <c r="B25" s="70">
        <v>24400</v>
      </c>
      <c r="C25" s="199">
        <v>24400</v>
      </c>
      <c r="D25" s="200">
        <v>12195</v>
      </c>
      <c r="E25" s="199">
        <f>D25*100/C25</f>
        <v>49.97950819672131</v>
      </c>
    </row>
    <row r="26" spans="1:5" ht="25.5">
      <c r="A26" s="192" t="s">
        <v>131</v>
      </c>
      <c r="B26" s="70">
        <v>0</v>
      </c>
      <c r="C26" s="199">
        <v>6111</v>
      </c>
      <c r="D26" s="200">
        <v>6111</v>
      </c>
      <c r="E26" s="199">
        <f>D26*100/C26</f>
        <v>100</v>
      </c>
    </row>
    <row r="27" spans="1:5" ht="27.75" customHeight="1">
      <c r="A27" s="190" t="s">
        <v>125</v>
      </c>
      <c r="B27" s="70">
        <v>0</v>
      </c>
      <c r="C27" s="199">
        <v>700</v>
      </c>
      <c r="D27" s="200">
        <v>700</v>
      </c>
      <c r="E27" s="199">
        <f>D27*100/C27</f>
        <v>100</v>
      </c>
    </row>
    <row r="28" spans="1:5" ht="20.25" customHeight="1">
      <c r="A28" s="191" t="s">
        <v>67</v>
      </c>
      <c r="B28" s="188">
        <f>SUM(B25:B25)</f>
        <v>24400</v>
      </c>
      <c r="C28" s="188">
        <f>SUM(C25:C27)</f>
        <v>31211</v>
      </c>
      <c r="D28" s="188">
        <f>SUM(D25:D27)</f>
        <v>19006</v>
      </c>
      <c r="E28" s="188">
        <f>D28*100/C28</f>
        <v>60.89519720611323</v>
      </c>
    </row>
    <row r="29" spans="1:5" ht="25.5" customHeight="1">
      <c r="A29" s="190"/>
      <c r="B29" s="201"/>
      <c r="C29" s="201"/>
      <c r="D29" s="201"/>
      <c r="E29" s="201"/>
    </row>
    <row r="30" spans="1:5" ht="25.5">
      <c r="A30" s="189" t="s">
        <v>68</v>
      </c>
      <c r="B30" s="23" t="s">
        <v>59</v>
      </c>
      <c r="C30" s="23" t="s">
        <v>52</v>
      </c>
      <c r="D30" s="23" t="s">
        <v>53</v>
      </c>
      <c r="E30" s="23" t="s">
        <v>39</v>
      </c>
    </row>
    <row r="31" spans="1:8" ht="15.75" customHeight="1">
      <c r="A31" s="192" t="s">
        <v>108</v>
      </c>
      <c r="B31" s="70">
        <v>0</v>
      </c>
      <c r="C31" s="70">
        <v>317554</v>
      </c>
      <c r="D31" s="70">
        <v>298705</v>
      </c>
      <c r="E31" s="70">
        <f>D31*100/C31</f>
        <v>94.06431662016539</v>
      </c>
      <c r="F31" s="13"/>
      <c r="G31" s="13"/>
      <c r="H31" s="13"/>
    </row>
    <row r="32" spans="1:5" ht="25.5">
      <c r="A32" s="192" t="s">
        <v>69</v>
      </c>
      <c r="B32" s="70">
        <v>0</v>
      </c>
      <c r="C32" s="87">
        <v>137263</v>
      </c>
      <c r="D32" s="70">
        <v>137263</v>
      </c>
      <c r="E32" s="70">
        <f>D32*100/C32</f>
        <v>100</v>
      </c>
    </row>
    <row r="33" spans="1:5" ht="26.25" customHeight="1">
      <c r="A33" s="193" t="s">
        <v>70</v>
      </c>
      <c r="B33" s="188">
        <f>SUM(B31:B32)</f>
        <v>0</v>
      </c>
      <c r="C33" s="188">
        <f>SUM(C31:C32)</f>
        <v>454817</v>
      </c>
      <c r="D33" s="188">
        <f>SUM(D31:D32)</f>
        <v>435968</v>
      </c>
      <c r="E33" s="188">
        <f>D33*100/C33</f>
        <v>95.85569580732471</v>
      </c>
    </row>
    <row r="34" spans="2:5" ht="13.5" thickBot="1">
      <c r="B34" s="8"/>
      <c r="C34" s="8"/>
      <c r="D34" s="8"/>
      <c r="E34" s="8"/>
    </row>
    <row r="35" spans="1:5" ht="21.75" customHeight="1" thickBot="1">
      <c r="A35" s="115" t="s">
        <v>71</v>
      </c>
      <c r="B35" s="78">
        <f>SUM(B33+B28)</f>
        <v>24400</v>
      </c>
      <c r="C35" s="78">
        <f>SUM(C33+C28)</f>
        <v>486028</v>
      </c>
      <c r="D35" s="78">
        <f>SUM(D33+D28)</f>
        <v>454974</v>
      </c>
      <c r="E35" s="79">
        <f>D35/C35*100</f>
        <v>93.61065617618738</v>
      </c>
    </row>
    <row r="36" ht="13.5" thickBot="1"/>
    <row r="37" spans="1:5" ht="22.5" customHeight="1" thickBot="1">
      <c r="A37" s="115" t="s">
        <v>72</v>
      </c>
      <c r="B37" s="78">
        <f>B21-B35</f>
        <v>1282927</v>
      </c>
      <c r="C37" s="78">
        <f>C21-C35</f>
        <v>1309928</v>
      </c>
      <c r="D37" s="78">
        <f>D21-D35</f>
        <v>394408</v>
      </c>
      <c r="E37" s="79">
        <f>D37/C37*100</f>
        <v>30.109135769294188</v>
      </c>
    </row>
    <row r="40" ht="12.75">
      <c r="D40" s="8"/>
    </row>
    <row r="44" ht="12.75">
      <c r="D44" s="8"/>
    </row>
    <row r="46" ht="12.75">
      <c r="D46" s="8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7"/>
  <sheetViews>
    <sheetView showGridLines="0" zoomScalePageLayoutView="0" workbookViewId="0" topLeftCell="A1">
      <selection activeCell="N6" sqref="N6"/>
    </sheetView>
  </sheetViews>
  <sheetFormatPr defaultColWidth="9.00390625" defaultRowHeight="12.75"/>
  <cols>
    <col min="1" max="1" width="2.75390625" style="216" customWidth="1"/>
    <col min="2" max="2" width="20.25390625" style="216" customWidth="1"/>
    <col min="3" max="3" width="5.375" style="216" customWidth="1"/>
    <col min="4" max="9" width="7.00390625" style="216" bestFit="1" customWidth="1"/>
    <col min="10" max="10" width="7.625" style="216" bestFit="1" customWidth="1"/>
    <col min="11" max="11" width="7.00390625" style="216" bestFit="1" customWidth="1"/>
    <col min="12" max="15" width="8.125" style="216" customWidth="1"/>
    <col min="16" max="16" width="10.875" style="216" customWidth="1"/>
    <col min="17" max="18" width="9.375" style="216" customWidth="1"/>
    <col min="19" max="19" width="4.00390625" style="216" customWidth="1"/>
    <col min="20" max="16384" width="9.125" style="216" customWidth="1"/>
  </cols>
  <sheetData>
    <row r="1" spans="1:19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ht="12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5.75">
      <c r="A3" s="217"/>
      <c r="B3" s="251" t="s">
        <v>119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17"/>
    </row>
    <row r="4" spans="1:19" ht="9" customHeight="1">
      <c r="A4" s="217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17"/>
    </row>
    <row r="5" spans="1:19" ht="13.5" customHeight="1">
      <c r="A5" s="252" t="s">
        <v>118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17"/>
    </row>
    <row r="6" spans="1:19" ht="12" customHeight="1" thickBot="1">
      <c r="A6" s="217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17"/>
    </row>
    <row r="7" spans="1:19" ht="23.25" thickBot="1">
      <c r="A7" s="217"/>
      <c r="B7" s="227">
        <v>2011</v>
      </c>
      <c r="C7" s="228"/>
      <c r="D7" s="229" t="s">
        <v>0</v>
      </c>
      <c r="E7" s="229" t="s">
        <v>1</v>
      </c>
      <c r="F7" s="229" t="s">
        <v>2</v>
      </c>
      <c r="G7" s="229" t="s">
        <v>3</v>
      </c>
      <c r="H7" s="229" t="s">
        <v>4</v>
      </c>
      <c r="I7" s="229" t="s">
        <v>5</v>
      </c>
      <c r="J7" s="229" t="s">
        <v>6</v>
      </c>
      <c r="K7" s="229" t="s">
        <v>7</v>
      </c>
      <c r="L7" s="229" t="s">
        <v>8</v>
      </c>
      <c r="M7" s="229" t="s">
        <v>9</v>
      </c>
      <c r="N7" s="229" t="s">
        <v>10</v>
      </c>
      <c r="O7" s="229" t="s">
        <v>11</v>
      </c>
      <c r="P7" s="229" t="s">
        <v>12</v>
      </c>
      <c r="Q7" s="229" t="s">
        <v>15</v>
      </c>
      <c r="R7" s="229" t="s">
        <v>13</v>
      </c>
      <c r="S7" s="217"/>
    </row>
    <row r="8" spans="1:19" ht="34.5" thickBot="1">
      <c r="A8" s="217"/>
      <c r="B8" s="230" t="s">
        <v>111</v>
      </c>
      <c r="C8" s="231">
        <v>1111</v>
      </c>
      <c r="D8" s="232">
        <v>107413.818</v>
      </c>
      <c r="E8" s="232">
        <v>51374.118</v>
      </c>
      <c r="F8" s="232">
        <v>52068.291</v>
      </c>
      <c r="G8" s="232">
        <v>44188.908</v>
      </c>
      <c r="H8" s="232">
        <v>50340.452</v>
      </c>
      <c r="I8" s="232">
        <v>63506.675</v>
      </c>
      <c r="J8" s="232">
        <v>74833.411</v>
      </c>
      <c r="K8" s="232">
        <v>64533.127</v>
      </c>
      <c r="L8" s="232">
        <v>0</v>
      </c>
      <c r="M8" s="232">
        <v>0</v>
      </c>
      <c r="N8" s="232">
        <v>0</v>
      </c>
      <c r="O8" s="232">
        <v>0</v>
      </c>
      <c r="P8" s="232">
        <v>508258.8</v>
      </c>
      <c r="Q8" s="232">
        <v>655000</v>
      </c>
      <c r="R8" s="233">
        <v>77.59676335877863</v>
      </c>
      <c r="S8" s="217"/>
    </row>
    <row r="9" spans="1:19" ht="34.5" thickBot="1">
      <c r="A9" s="217"/>
      <c r="B9" s="230" t="s">
        <v>112</v>
      </c>
      <c r="C9" s="231">
        <v>1112</v>
      </c>
      <c r="D9" s="232">
        <v>5563.158</v>
      </c>
      <c r="E9" s="232">
        <v>767.562</v>
      </c>
      <c r="F9" s="232">
        <v>6347.184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12677.904</v>
      </c>
      <c r="Q9" s="232">
        <v>35000</v>
      </c>
      <c r="R9" s="233">
        <v>36.22258285714286</v>
      </c>
      <c r="S9" s="217"/>
    </row>
    <row r="10" spans="1:19" ht="34.5" thickBot="1">
      <c r="A10" s="217"/>
      <c r="B10" s="230" t="s">
        <v>113</v>
      </c>
      <c r="C10" s="231">
        <v>1113</v>
      </c>
      <c r="D10" s="232">
        <v>6618.457</v>
      </c>
      <c r="E10" s="232">
        <v>6507.287</v>
      </c>
      <c r="F10" s="232">
        <v>4346</v>
      </c>
      <c r="G10" s="232">
        <v>4680.661</v>
      </c>
      <c r="H10" s="232">
        <v>5798.796</v>
      </c>
      <c r="I10" s="232">
        <v>5562.98</v>
      </c>
      <c r="J10" s="232">
        <v>6919.217</v>
      </c>
      <c r="K10" s="232">
        <v>7217.454</v>
      </c>
      <c r="L10" s="232">
        <v>0</v>
      </c>
      <c r="M10" s="232">
        <v>0</v>
      </c>
      <c r="N10" s="232">
        <v>0</v>
      </c>
      <c r="O10" s="232">
        <v>0</v>
      </c>
      <c r="P10" s="232">
        <v>47650.852</v>
      </c>
      <c r="Q10" s="232">
        <v>60000</v>
      </c>
      <c r="R10" s="233">
        <v>79.41808666666667</v>
      </c>
      <c r="S10" s="217"/>
    </row>
    <row r="11" spans="1:19" ht="23.25" thickBot="1">
      <c r="A11" s="217"/>
      <c r="B11" s="230" t="s">
        <v>114</v>
      </c>
      <c r="C11" s="231">
        <v>1121</v>
      </c>
      <c r="D11" s="232">
        <v>118370.119</v>
      </c>
      <c r="E11" s="232">
        <v>6244.443</v>
      </c>
      <c r="F11" s="232">
        <v>149991.353</v>
      </c>
      <c r="G11" s="232">
        <v>32300.811</v>
      </c>
      <c r="H11" s="232">
        <v>0</v>
      </c>
      <c r="I11" s="232">
        <v>74360.294</v>
      </c>
      <c r="J11" s="232">
        <v>225543.221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606810.241</v>
      </c>
      <c r="Q11" s="232">
        <v>750000</v>
      </c>
      <c r="R11" s="233">
        <v>80.90803213333334</v>
      </c>
      <c r="S11" s="217"/>
    </row>
    <row r="12" spans="1:19" ht="13.5" thickBot="1">
      <c r="A12" s="217"/>
      <c r="B12" s="230" t="s">
        <v>115</v>
      </c>
      <c r="C12" s="231">
        <v>1211</v>
      </c>
      <c r="D12" s="232">
        <v>149112.113</v>
      </c>
      <c r="E12" s="232">
        <v>293102.049</v>
      </c>
      <c r="F12" s="232">
        <v>0</v>
      </c>
      <c r="G12" s="232">
        <v>77523.568</v>
      </c>
      <c r="H12" s="232">
        <v>258611.916</v>
      </c>
      <c r="I12" s="232">
        <v>101830.26</v>
      </c>
      <c r="J12" s="232">
        <v>156758.772</v>
      </c>
      <c r="K12" s="232">
        <v>261419.169</v>
      </c>
      <c r="L12" s="232">
        <v>0</v>
      </c>
      <c r="M12" s="232">
        <v>0</v>
      </c>
      <c r="N12" s="232">
        <v>0</v>
      </c>
      <c r="O12" s="232">
        <v>0</v>
      </c>
      <c r="P12" s="232">
        <v>1298357.847</v>
      </c>
      <c r="Q12" s="232">
        <v>1679186</v>
      </c>
      <c r="R12" s="233">
        <v>77.32066888361385</v>
      </c>
      <c r="S12" s="217"/>
    </row>
    <row r="13" spans="1:19" ht="12.75" customHeight="1" thickBot="1">
      <c r="A13" s="217"/>
      <c r="B13" s="249" t="s">
        <v>14</v>
      </c>
      <c r="C13" s="250"/>
      <c r="D13" s="234">
        <v>387077.665</v>
      </c>
      <c r="E13" s="234">
        <v>357995.459</v>
      </c>
      <c r="F13" s="234">
        <v>212752.828</v>
      </c>
      <c r="G13" s="234">
        <v>158693.948</v>
      </c>
      <c r="H13" s="234">
        <v>314751.164</v>
      </c>
      <c r="I13" s="234">
        <v>245260.209</v>
      </c>
      <c r="J13" s="234">
        <v>464054.621</v>
      </c>
      <c r="K13" s="234">
        <v>333169.75</v>
      </c>
      <c r="L13" s="234">
        <v>0</v>
      </c>
      <c r="M13" s="234">
        <v>0</v>
      </c>
      <c r="N13" s="234">
        <v>0</v>
      </c>
      <c r="O13" s="234">
        <v>0</v>
      </c>
      <c r="P13" s="234">
        <v>2473755.644</v>
      </c>
      <c r="Q13" s="234">
        <v>3179186</v>
      </c>
      <c r="R13" s="235">
        <v>77.81097563967631</v>
      </c>
      <c r="S13" s="217"/>
    </row>
    <row r="14" spans="1:19" ht="12.75">
      <c r="A14" s="217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17"/>
    </row>
    <row r="15" spans="1:19" ht="3" customHeight="1">
      <c r="A15" s="217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17"/>
    </row>
    <row r="16" spans="1:19" ht="13.5" customHeight="1">
      <c r="A16" s="217"/>
      <c r="B16" s="248" t="s">
        <v>16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17"/>
    </row>
    <row r="17" spans="1:19" ht="13.5" customHeight="1">
      <c r="A17" s="217"/>
      <c r="B17" s="248" t="s">
        <v>134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17"/>
    </row>
    <row r="18" spans="1:19" ht="13.5" customHeight="1">
      <c r="A18" s="217"/>
      <c r="B18" s="248" t="s">
        <v>133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17"/>
    </row>
    <row r="19" spans="1:19" ht="6.75" customHeight="1" thickBot="1">
      <c r="A19" s="217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17"/>
    </row>
    <row r="20" spans="1:19" ht="34.5" thickBot="1">
      <c r="A20" s="217"/>
      <c r="B20" s="227">
        <v>2010</v>
      </c>
      <c r="C20" s="228"/>
      <c r="D20" s="229" t="s">
        <v>0</v>
      </c>
      <c r="E20" s="229" t="s">
        <v>1</v>
      </c>
      <c r="F20" s="229" t="s">
        <v>2</v>
      </c>
      <c r="G20" s="229" t="s">
        <v>3</v>
      </c>
      <c r="H20" s="229" t="s">
        <v>4</v>
      </c>
      <c r="I20" s="229" t="s">
        <v>5</v>
      </c>
      <c r="J20" s="229" t="s">
        <v>6</v>
      </c>
      <c r="K20" s="229" t="s">
        <v>7</v>
      </c>
      <c r="L20" s="229" t="s">
        <v>8</v>
      </c>
      <c r="M20" s="229" t="s">
        <v>9</v>
      </c>
      <c r="N20" s="229" t="s">
        <v>10</v>
      </c>
      <c r="O20" s="229" t="s">
        <v>11</v>
      </c>
      <c r="P20" s="229" t="s">
        <v>116</v>
      </c>
      <c r="Q20" s="229" t="s">
        <v>17</v>
      </c>
      <c r="R20" s="229" t="s">
        <v>13</v>
      </c>
      <c r="S20" s="217"/>
    </row>
    <row r="21" spans="1:19" ht="34.5" thickBot="1">
      <c r="A21" s="217"/>
      <c r="B21" s="230" t="s">
        <v>111</v>
      </c>
      <c r="C21" s="231">
        <v>1111</v>
      </c>
      <c r="D21" s="232">
        <v>97263.956</v>
      </c>
      <c r="E21" s="232">
        <v>57156.679</v>
      </c>
      <c r="F21" s="232">
        <v>47764.191</v>
      </c>
      <c r="G21" s="232">
        <v>40646.164</v>
      </c>
      <c r="H21" s="232">
        <v>47076.338</v>
      </c>
      <c r="I21" s="232">
        <v>61469.048</v>
      </c>
      <c r="J21" s="232">
        <v>63983.664</v>
      </c>
      <c r="K21" s="232">
        <v>60338.485</v>
      </c>
      <c r="L21" s="232">
        <v>0</v>
      </c>
      <c r="M21" s="232">
        <v>0</v>
      </c>
      <c r="N21" s="232">
        <v>0</v>
      </c>
      <c r="O21" s="232">
        <v>0</v>
      </c>
      <c r="P21" s="232">
        <f>_518+_519+_520+_521+_522+_523+_524+_525+_526+_527+_528+_529</f>
        <v>475698.52499999997</v>
      </c>
      <c r="Q21" s="232">
        <v>728925.50011</v>
      </c>
      <c r="R21" s="233">
        <f>(_530/_531)*100</f>
        <v>65.26023920527045</v>
      </c>
      <c r="S21" s="217"/>
    </row>
    <row r="22" spans="1:19" ht="34.5" thickBot="1">
      <c r="A22" s="217"/>
      <c r="B22" s="230" t="s">
        <v>112</v>
      </c>
      <c r="C22" s="231">
        <v>1112</v>
      </c>
      <c r="D22" s="232">
        <v>4505.817</v>
      </c>
      <c r="E22" s="232">
        <v>822.916</v>
      </c>
      <c r="F22" s="232">
        <v>7198.058</v>
      </c>
      <c r="G22" s="232">
        <v>0</v>
      </c>
      <c r="H22" s="232">
        <v>0</v>
      </c>
      <c r="I22" s="232">
        <v>0</v>
      </c>
      <c r="J22" s="232">
        <v>14014.798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f>_537+_538+_539+_540+_541+_542+_543+_544+_545+_546+_547+_548</f>
        <v>26541.589</v>
      </c>
      <c r="Q22" s="232">
        <v>38414.02914</v>
      </c>
      <c r="R22" s="233">
        <f>(_549/_550)*100</f>
        <v>69.09347859155605</v>
      </c>
      <c r="S22" s="217"/>
    </row>
    <row r="23" spans="1:19" ht="34.5" thickBot="1">
      <c r="A23" s="217"/>
      <c r="B23" s="230" t="s">
        <v>113</v>
      </c>
      <c r="C23" s="231">
        <v>1113</v>
      </c>
      <c r="D23" s="232">
        <v>6121.146</v>
      </c>
      <c r="E23" s="232">
        <v>5990.084</v>
      </c>
      <c r="F23" s="232">
        <v>3889.598</v>
      </c>
      <c r="G23" s="232">
        <v>4273.286</v>
      </c>
      <c r="H23" s="232">
        <v>5529.112</v>
      </c>
      <c r="I23" s="232">
        <v>4976.49</v>
      </c>
      <c r="J23" s="232">
        <v>6082.762</v>
      </c>
      <c r="K23" s="232">
        <v>7032.294</v>
      </c>
      <c r="L23" s="232">
        <v>0</v>
      </c>
      <c r="M23" s="232">
        <v>0</v>
      </c>
      <c r="N23" s="232">
        <v>0</v>
      </c>
      <c r="O23" s="232">
        <v>0</v>
      </c>
      <c r="P23" s="232">
        <f>_556+_557+_558+_559+_560+_561+_562+_563+_564+_565+_566+_567</f>
        <v>43894.772000000004</v>
      </c>
      <c r="Q23" s="232">
        <v>66698.41773</v>
      </c>
      <c r="R23" s="233">
        <f>(_568/_569)*100</f>
        <v>65.81081454988814</v>
      </c>
      <c r="S23" s="217"/>
    </row>
    <row r="24" spans="1:19" ht="23.25" thickBot="1">
      <c r="A24" s="217"/>
      <c r="B24" s="230" t="s">
        <v>114</v>
      </c>
      <c r="C24" s="231">
        <v>1121</v>
      </c>
      <c r="D24" s="232">
        <v>121950.754</v>
      </c>
      <c r="E24" s="232">
        <v>5557.53</v>
      </c>
      <c r="F24" s="232">
        <v>158841.926</v>
      </c>
      <c r="G24" s="232">
        <v>38230.493</v>
      </c>
      <c r="H24" s="232">
        <v>0</v>
      </c>
      <c r="I24" s="232">
        <v>152936.434</v>
      </c>
      <c r="J24" s="232">
        <v>169600.564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f>_575+_576+_577+_578+_579+_580+_581+_582+_583+_584+_585+_586</f>
        <v>647117.7010000001</v>
      </c>
      <c r="Q24" s="232">
        <v>812346.60176</v>
      </c>
      <c r="R24" s="233">
        <f>(_587/_588)*100</f>
        <v>79.66029519886942</v>
      </c>
      <c r="S24" s="217"/>
    </row>
    <row r="25" spans="1:19" ht="13.5" thickBot="1">
      <c r="A25" s="217"/>
      <c r="B25" s="230" t="s">
        <v>115</v>
      </c>
      <c r="C25" s="231">
        <v>1211</v>
      </c>
      <c r="D25" s="232">
        <v>137491.5</v>
      </c>
      <c r="E25" s="232">
        <v>270208.989</v>
      </c>
      <c r="F25" s="232">
        <v>12167.72</v>
      </c>
      <c r="G25" s="232">
        <v>114778.328</v>
      </c>
      <c r="H25" s="232">
        <v>238685.966</v>
      </c>
      <c r="I25" s="232">
        <v>51315.994</v>
      </c>
      <c r="J25" s="232">
        <v>136867.002</v>
      </c>
      <c r="K25" s="232">
        <v>275787.85</v>
      </c>
      <c r="L25" s="232">
        <v>0</v>
      </c>
      <c r="M25" s="232">
        <v>0</v>
      </c>
      <c r="N25" s="232">
        <v>0</v>
      </c>
      <c r="O25" s="232">
        <v>0</v>
      </c>
      <c r="P25" s="232">
        <f>_594+_595+_596+_597+_598+_599+_600+_601+_602+_603+_604+_605</f>
        <v>1237303.349</v>
      </c>
      <c r="Q25" s="232">
        <v>1744839.028</v>
      </c>
      <c r="R25" s="233">
        <f>(_606/_607)*100</f>
        <v>70.91217752151289</v>
      </c>
      <c r="S25" s="217"/>
    </row>
    <row r="26" spans="1:19" ht="12.75" customHeight="1" thickBot="1">
      <c r="A26" s="217"/>
      <c r="B26" s="249" t="s">
        <v>14</v>
      </c>
      <c r="C26" s="250"/>
      <c r="D26" s="234">
        <v>367333.173</v>
      </c>
      <c r="E26" s="234">
        <v>339736.198</v>
      </c>
      <c r="F26" s="234">
        <v>229861.493</v>
      </c>
      <c r="G26" s="234">
        <v>197928.271</v>
      </c>
      <c r="H26" s="234">
        <v>291291.416</v>
      </c>
      <c r="I26" s="234">
        <v>270697.966</v>
      </c>
      <c r="J26" s="234">
        <v>390548.79</v>
      </c>
      <c r="K26" s="234">
        <v>343158.629</v>
      </c>
      <c r="L26" s="234">
        <v>0</v>
      </c>
      <c r="M26" s="234">
        <v>0</v>
      </c>
      <c r="N26" s="234">
        <v>0</v>
      </c>
      <c r="O26" s="234">
        <v>0</v>
      </c>
      <c r="P26" s="234">
        <f>_499+_500+_501+_502+_503+_504+_505+_506+_507+_508+_509+_510</f>
        <v>2430555.936</v>
      </c>
      <c r="Q26" s="234">
        <v>3391223.57674</v>
      </c>
      <c r="R26" s="235">
        <f>(_511/_512)*100</f>
        <v>71.67194615745464</v>
      </c>
      <c r="S26" s="217"/>
    </row>
    <row r="27" spans="1:19" ht="12.75">
      <c r="A27" s="21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17"/>
    </row>
    <row r="29" ht="10.5" customHeight="1"/>
    <row r="32" ht="13.5" customHeight="1"/>
  </sheetData>
  <sheetProtection/>
  <mergeCells count="7">
    <mergeCell ref="B17:R17"/>
    <mergeCell ref="B18:R18"/>
    <mergeCell ref="B26:C26"/>
    <mergeCell ref="B3:R3"/>
    <mergeCell ref="B13:C13"/>
    <mergeCell ref="B16:R16"/>
    <mergeCell ref="A5:R5"/>
  </mergeCells>
  <printOptions/>
  <pageMargins left="0" right="0" top="0" bottom="0" header="0.5118110236220472" footer="0.5118110236220472"/>
  <pageSetup firstPageNumber="5" useFirstPageNumber="1" fitToHeight="1" fitToWidth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253" t="s">
        <v>141</v>
      </c>
      <c r="B1" s="253"/>
      <c r="C1" s="253"/>
      <c r="D1" s="253"/>
      <c r="E1" s="253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37</v>
      </c>
      <c r="B4" s="1"/>
      <c r="D4" s="54">
        <v>3314576.2</v>
      </c>
      <c r="E4" s="1" t="s">
        <v>98</v>
      </c>
    </row>
    <row r="5" spans="1:7" ht="18" customHeight="1">
      <c r="A5" s="1"/>
      <c r="B5" s="1"/>
      <c r="D5" s="46"/>
      <c r="E5" s="2"/>
      <c r="G5" s="55"/>
    </row>
    <row r="6" spans="1:2" ht="15.75">
      <c r="A6" s="1"/>
      <c r="B6" s="1"/>
    </row>
    <row r="7" spans="1:6" ht="16.5" thickBot="1">
      <c r="A7" s="1" t="s">
        <v>73</v>
      </c>
      <c r="B7" s="1"/>
      <c r="E7" s="61" t="s">
        <v>91</v>
      </c>
      <c r="F7" s="2"/>
    </row>
    <row r="8" spans="1:9" ht="25.5" customHeight="1">
      <c r="A8" s="132"/>
      <c r="B8" s="205" t="s">
        <v>99</v>
      </c>
      <c r="C8" s="206" t="s">
        <v>100</v>
      </c>
      <c r="D8" s="207" t="s">
        <v>93</v>
      </c>
      <c r="E8" s="133" t="s">
        <v>39</v>
      </c>
      <c r="H8" s="220"/>
      <c r="I8" s="221"/>
    </row>
    <row r="9" spans="1:5" ht="22.5" customHeight="1">
      <c r="A9" s="134" t="s">
        <v>26</v>
      </c>
      <c r="B9" s="42">
        <v>4701000</v>
      </c>
      <c r="C9" s="42">
        <v>4701000</v>
      </c>
      <c r="D9" s="42">
        <v>3525750</v>
      </c>
      <c r="E9" s="135">
        <f>D9/C9*100</f>
        <v>75</v>
      </c>
    </row>
    <row r="10" spans="1:5" ht="22.5" customHeight="1">
      <c r="A10" s="134" t="s">
        <v>27</v>
      </c>
      <c r="B10" s="42">
        <v>310000</v>
      </c>
      <c r="C10" s="42">
        <v>310000</v>
      </c>
      <c r="D10" s="42">
        <v>232500</v>
      </c>
      <c r="E10" s="135">
        <f>D10/C10*100</f>
        <v>75</v>
      </c>
    </row>
    <row r="11" spans="1:5" ht="16.5" customHeight="1" thickBot="1">
      <c r="A11" s="136" t="s">
        <v>23</v>
      </c>
      <c r="B11" s="137">
        <f>SUM(B9:B10)</f>
        <v>5011000</v>
      </c>
      <c r="C11" s="137">
        <f>SUM(C9:C10)</f>
        <v>5011000</v>
      </c>
      <c r="D11" s="137">
        <f>SUM(D9:D10)</f>
        <v>3758250</v>
      </c>
      <c r="E11" s="138">
        <f>D11/C11*100</f>
        <v>75</v>
      </c>
    </row>
    <row r="12" spans="1:5" ht="16.5" customHeight="1">
      <c r="A12" s="5"/>
      <c r="B12" s="10"/>
      <c r="C12" s="10"/>
      <c r="D12" s="10"/>
      <c r="E12" s="24"/>
    </row>
    <row r="13" spans="1:5" s="40" customFormat="1" ht="12.75">
      <c r="A13" s="13"/>
      <c r="B13" s="13"/>
      <c r="C13" s="13"/>
      <c r="D13" s="13"/>
      <c r="E13" s="13"/>
    </row>
    <row r="14" spans="1:5" ht="15.75">
      <c r="A14" s="20" t="s">
        <v>29</v>
      </c>
      <c r="B14" s="13"/>
      <c r="C14" s="13"/>
      <c r="D14" s="179">
        <f>SUM(D4+D11)</f>
        <v>7072826.2</v>
      </c>
      <c r="E14" s="20" t="s">
        <v>98</v>
      </c>
    </row>
    <row r="16" ht="17.25" customHeight="1"/>
    <row r="17" spans="1:5" ht="16.5" thickBot="1">
      <c r="A17" s="1" t="s">
        <v>74</v>
      </c>
      <c r="B17" s="1"/>
      <c r="D17" s="13"/>
      <c r="E17" s="61" t="s">
        <v>91</v>
      </c>
    </row>
    <row r="18" spans="1:16" ht="25.5">
      <c r="A18" s="139"/>
      <c r="B18" s="205" t="s">
        <v>99</v>
      </c>
      <c r="C18" s="206" t="s">
        <v>100</v>
      </c>
      <c r="D18" s="208" t="s">
        <v>93</v>
      </c>
      <c r="E18" s="133" t="s">
        <v>39</v>
      </c>
      <c r="F18" s="6"/>
      <c r="G18" s="8"/>
      <c r="O18" s="5"/>
      <c r="P18" s="6"/>
    </row>
    <row r="19" spans="1:16" ht="27" customHeight="1">
      <c r="A19" s="140" t="s">
        <v>18</v>
      </c>
      <c r="B19" s="42">
        <v>1630000</v>
      </c>
      <c r="C19" s="42">
        <v>1630000</v>
      </c>
      <c r="D19" s="42">
        <v>898800</v>
      </c>
      <c r="E19" s="224">
        <f aca="true" t="shared" si="0" ref="E19:E24">D19/C19*100</f>
        <v>55.141104294478524</v>
      </c>
      <c r="G19" s="8"/>
      <c r="O19" s="12"/>
      <c r="P19" s="18"/>
    </row>
    <row r="20" spans="1:16" ht="27" customHeight="1">
      <c r="A20" s="140" t="s">
        <v>19</v>
      </c>
      <c r="B20" s="42">
        <v>2130000</v>
      </c>
      <c r="C20" s="42">
        <v>2130000</v>
      </c>
      <c r="D20" s="42">
        <v>1080000</v>
      </c>
      <c r="E20" s="224">
        <f t="shared" si="0"/>
        <v>50.70422535211267</v>
      </c>
      <c r="G20" s="8"/>
      <c r="O20" s="12"/>
      <c r="P20" s="18"/>
    </row>
    <row r="21" spans="1:16" ht="27" customHeight="1">
      <c r="A21" s="140" t="s">
        <v>20</v>
      </c>
      <c r="B21" s="42">
        <v>150000</v>
      </c>
      <c r="C21" s="42">
        <v>150000</v>
      </c>
      <c r="D21" s="42">
        <v>82000</v>
      </c>
      <c r="E21" s="224">
        <f t="shared" si="0"/>
        <v>54.666666666666664</v>
      </c>
      <c r="O21" s="12"/>
      <c r="P21" s="18"/>
    </row>
    <row r="22" spans="1:16" ht="39.75" customHeight="1">
      <c r="A22" s="140" t="s">
        <v>97</v>
      </c>
      <c r="B22" s="42">
        <v>0</v>
      </c>
      <c r="C22" s="42">
        <v>3314570</v>
      </c>
      <c r="D22" s="42">
        <v>1047393</v>
      </c>
      <c r="E22" s="224">
        <f t="shared" si="0"/>
        <v>31.59966451153543</v>
      </c>
      <c r="O22" s="12"/>
      <c r="P22" s="18"/>
    </row>
    <row r="23" spans="1:16" ht="27" customHeight="1">
      <c r="A23" s="178" t="s">
        <v>109</v>
      </c>
      <c r="B23" s="176">
        <v>1101000</v>
      </c>
      <c r="C23" s="176">
        <v>1101000</v>
      </c>
      <c r="D23" s="42">
        <v>232530</v>
      </c>
      <c r="E23" s="224">
        <f t="shared" si="0"/>
        <v>21.11989100817439</v>
      </c>
      <c r="O23" s="12"/>
      <c r="P23" s="18"/>
    </row>
    <row r="24" spans="1:16" ht="16.5" customHeight="1" thickBot="1">
      <c r="A24" s="136" t="s">
        <v>24</v>
      </c>
      <c r="B24" s="137">
        <f>SUM(B19:B23)</f>
        <v>5011000</v>
      </c>
      <c r="C24" s="137">
        <f>SUM(C19:C23)</f>
        <v>8325570</v>
      </c>
      <c r="D24" s="137">
        <f>SUM(D19:D23)</f>
        <v>3340723</v>
      </c>
      <c r="E24" s="225">
        <f t="shared" si="0"/>
        <v>40.126057435106546</v>
      </c>
      <c r="F24" s="14"/>
      <c r="O24" s="10"/>
      <c r="P24" s="14"/>
    </row>
    <row r="25" ht="18" customHeight="1"/>
    <row r="26" ht="18" customHeight="1"/>
    <row r="27" ht="18" customHeight="1">
      <c r="D27" s="13"/>
    </row>
    <row r="28" spans="1:7" ht="15.75">
      <c r="A28" s="1" t="s">
        <v>135</v>
      </c>
      <c r="B28" s="1"/>
      <c r="D28" s="141">
        <f>SUM(D14-D24)</f>
        <v>3732103.2</v>
      </c>
      <c r="E28" s="1" t="s">
        <v>98</v>
      </c>
      <c r="F28" s="51"/>
      <c r="G28" s="51"/>
    </row>
    <row r="30" spans="1:4" ht="18.75">
      <c r="A30" s="28"/>
      <c r="D30" s="46"/>
    </row>
    <row r="31" spans="1:4" ht="18.75">
      <c r="A31" s="28"/>
      <c r="D31" s="46"/>
    </row>
    <row r="32" ht="18.75">
      <c r="A32" s="30"/>
    </row>
    <row r="33" ht="18.75">
      <c r="A33" s="30"/>
    </row>
    <row r="34" ht="15.75">
      <c r="A34" s="32"/>
    </row>
    <row r="35" ht="18.75">
      <c r="A35" s="30"/>
    </row>
    <row r="36" ht="18.75">
      <c r="A36" s="30"/>
    </row>
    <row r="37" ht="18.75">
      <c r="A37" s="30"/>
    </row>
    <row r="38" ht="18.75">
      <c r="A38" s="34"/>
    </row>
    <row r="39" spans="1:4" ht="18.75">
      <c r="A39" s="34"/>
      <c r="D39" s="8"/>
    </row>
    <row r="40" ht="18.75">
      <c r="A40" s="34"/>
    </row>
    <row r="41" ht="18.75">
      <c r="A41" s="30"/>
    </row>
    <row r="42" ht="18.75">
      <c r="A42" s="30"/>
    </row>
    <row r="43" spans="1:4" ht="15.75">
      <c r="A43" s="33"/>
      <c r="D43" s="8"/>
    </row>
    <row r="44" ht="18.75">
      <c r="A44" s="31"/>
    </row>
    <row r="45" spans="1:4" ht="18.75">
      <c r="A45" s="31"/>
      <c r="D45" s="8"/>
    </row>
    <row r="46" ht="18.75">
      <c r="A46" s="31"/>
    </row>
    <row r="47" ht="18.75">
      <c r="A47" s="29"/>
    </row>
    <row r="48" ht="18.75">
      <c r="A48" s="31"/>
    </row>
    <row r="49" ht="18.75">
      <c r="A49" s="31"/>
    </row>
    <row r="50" ht="18.75">
      <c r="A50" s="31"/>
    </row>
    <row r="51" ht="15.75">
      <c r="A51" s="32"/>
    </row>
    <row r="52" ht="18.75">
      <c r="A52" s="31"/>
    </row>
    <row r="53" ht="15.75">
      <c r="A53" s="33"/>
    </row>
    <row r="54" ht="18.75">
      <c r="A54" s="29"/>
    </row>
    <row r="55" ht="15.75">
      <c r="A55" s="32"/>
    </row>
    <row r="56" ht="15.75">
      <c r="A56" s="33"/>
    </row>
    <row r="57" ht="15.75">
      <c r="A57" s="33"/>
    </row>
    <row r="58" ht="18.75">
      <c r="A58" s="31"/>
    </row>
    <row r="59" spans="1:2" ht="18.75">
      <c r="A59" s="31"/>
      <c r="B59" s="29"/>
    </row>
    <row r="60" ht="18.75">
      <c r="A60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8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F29" sqref="F29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03" customFormat="1" ht="17.25" customHeight="1">
      <c r="A1" s="253" t="s">
        <v>142</v>
      </c>
      <c r="B1" s="253"/>
      <c r="C1" s="253"/>
      <c r="D1" s="253"/>
      <c r="E1" s="253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37</v>
      </c>
      <c r="B5" s="1" t="s">
        <v>101</v>
      </c>
      <c r="D5" s="53">
        <v>38086281.6</v>
      </c>
      <c r="E5" s="2" t="s">
        <v>98</v>
      </c>
    </row>
    <row r="6" spans="1:7" ht="18" customHeight="1">
      <c r="A6" s="20"/>
      <c r="B6" s="20"/>
      <c r="D6" s="43"/>
      <c r="E6" s="2"/>
      <c r="G6" s="55"/>
    </row>
    <row r="7" spans="1:2" ht="15.75">
      <c r="A7" s="20"/>
      <c r="B7" s="57"/>
    </row>
    <row r="8" spans="1:5" ht="16.5" thickBot="1">
      <c r="A8" s="20" t="s">
        <v>132</v>
      </c>
      <c r="B8" s="20"/>
      <c r="E8" s="61" t="s">
        <v>91</v>
      </c>
    </row>
    <row r="9" spans="1:5" ht="26.25" customHeight="1">
      <c r="A9" s="132"/>
      <c r="B9" s="205" t="s">
        <v>99</v>
      </c>
      <c r="C9" s="206" t="s">
        <v>100</v>
      </c>
      <c r="D9" s="207" t="s">
        <v>93</v>
      </c>
      <c r="E9" s="133" t="s">
        <v>39</v>
      </c>
    </row>
    <row r="10" spans="1:5" ht="22.5" customHeight="1">
      <c r="A10" s="134" t="s">
        <v>89</v>
      </c>
      <c r="B10" s="42">
        <v>0</v>
      </c>
      <c r="C10" s="42">
        <v>0</v>
      </c>
      <c r="D10" s="42">
        <v>109668</v>
      </c>
      <c r="E10" s="142" t="s">
        <v>21</v>
      </c>
    </row>
    <row r="11" spans="1:5" ht="22.5" customHeight="1">
      <c r="A11" s="134" t="s">
        <v>95</v>
      </c>
      <c r="B11" s="42">
        <v>0</v>
      </c>
      <c r="C11" s="42">
        <v>0</v>
      </c>
      <c r="D11" s="42">
        <v>1502</v>
      </c>
      <c r="E11" s="142" t="s">
        <v>21</v>
      </c>
    </row>
    <row r="12" spans="1:5" ht="16.5" customHeight="1" thickBot="1">
      <c r="A12" s="136" t="s">
        <v>23</v>
      </c>
      <c r="B12" s="137">
        <f>SUM(B10)</f>
        <v>0</v>
      </c>
      <c r="C12" s="137">
        <f>SUM(C10:C11)</f>
        <v>0</v>
      </c>
      <c r="D12" s="137">
        <f>SUM(D10:D11)</f>
        <v>111170</v>
      </c>
      <c r="E12" s="180" t="s">
        <v>21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29</v>
      </c>
      <c r="B15" s="1"/>
      <c r="D15" s="143">
        <f>D5+D12</f>
        <v>38197451.6</v>
      </c>
      <c r="E15" s="17" t="s">
        <v>98</v>
      </c>
    </row>
    <row r="16" spans="4:5" ht="18" customHeight="1">
      <c r="D16" s="13"/>
      <c r="E16" s="13"/>
    </row>
    <row r="17" ht="18" customHeight="1"/>
    <row r="18" spans="1:5" ht="16.5" thickBot="1">
      <c r="A18" s="1" t="s">
        <v>74</v>
      </c>
      <c r="B18" s="1"/>
      <c r="E18" s="61" t="s">
        <v>91</v>
      </c>
    </row>
    <row r="19" spans="1:5" ht="26.25" customHeight="1">
      <c r="A19" s="139"/>
      <c r="B19" s="205" t="s">
        <v>99</v>
      </c>
      <c r="C19" s="206" t="s">
        <v>100</v>
      </c>
      <c r="D19" s="208" t="s">
        <v>93</v>
      </c>
      <c r="E19" s="133" t="s">
        <v>39</v>
      </c>
    </row>
    <row r="20" spans="1:5" ht="22.5" customHeight="1">
      <c r="A20" s="134" t="s">
        <v>25</v>
      </c>
      <c r="B20" s="42">
        <v>0</v>
      </c>
      <c r="C20" s="42">
        <v>78086290</v>
      </c>
      <c r="D20" s="42">
        <v>20056881</v>
      </c>
      <c r="E20" s="135">
        <f>D20/C20*100</f>
        <v>25.68553455414516</v>
      </c>
    </row>
    <row r="21" spans="1:5" ht="16.5" customHeight="1" thickBot="1">
      <c r="A21" s="136" t="s">
        <v>24</v>
      </c>
      <c r="B21" s="137">
        <f>SUM(B20:B20)</f>
        <v>0</v>
      </c>
      <c r="C21" s="137">
        <f>SUM(C20)</f>
        <v>78086290</v>
      </c>
      <c r="D21" s="137">
        <f>D20</f>
        <v>20056881</v>
      </c>
      <c r="E21" s="180">
        <f>D21/C21*100</f>
        <v>25.68553455414516</v>
      </c>
    </row>
    <row r="22" ht="12" customHeight="1">
      <c r="C22" s="8"/>
    </row>
    <row r="23" spans="3:5" ht="12" customHeight="1">
      <c r="C23" s="8"/>
      <c r="D23" s="13"/>
      <c r="E23" s="13"/>
    </row>
    <row r="24" spans="4:5" ht="12.75">
      <c r="D24" s="22"/>
      <c r="E24" s="13"/>
    </row>
    <row r="25" spans="1:5" ht="15.75">
      <c r="A25" s="55" t="s">
        <v>136</v>
      </c>
      <c r="D25" s="144">
        <f>D15-D21</f>
        <v>18140570.6</v>
      </c>
      <c r="E25" s="145" t="s">
        <v>98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>
      <c r="D29" s="22"/>
      <c r="E29" s="13"/>
    </row>
    <row r="30" spans="4:5" ht="12.75">
      <c r="D30" s="13"/>
      <c r="E30" s="13"/>
    </row>
    <row r="39" ht="12.75">
      <c r="D39" s="8"/>
    </row>
    <row r="43" ht="12.75">
      <c r="D43" s="8"/>
    </row>
    <row r="45" ht="12.75">
      <c r="D45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G24" sqref="G24"/>
    </sheetView>
  </sheetViews>
  <sheetFormatPr defaultColWidth="9.00390625" defaultRowHeight="12.75"/>
  <cols>
    <col min="2" max="2" width="33.1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9" s="203" customFormat="1" ht="18.75">
      <c r="A1" s="247" t="s">
        <v>143</v>
      </c>
      <c r="B1" s="244"/>
      <c r="C1" s="244"/>
      <c r="D1" s="244"/>
      <c r="E1" s="244"/>
      <c r="F1" s="244"/>
      <c r="I1" s="204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56" t="s">
        <v>37</v>
      </c>
      <c r="B5" s="257"/>
      <c r="E5" s="143">
        <v>277772438</v>
      </c>
      <c r="F5" s="1" t="s">
        <v>98</v>
      </c>
      <c r="H5" s="27"/>
    </row>
    <row r="6" spans="2:8" ht="15" customHeight="1">
      <c r="B6" s="1"/>
      <c r="E6" s="146"/>
      <c r="H6" s="27"/>
    </row>
    <row r="7" spans="2:8" ht="15" customHeight="1">
      <c r="B7" s="1"/>
      <c r="E7" s="27"/>
      <c r="H7" s="27"/>
    </row>
    <row r="8" spans="1:7" ht="15.75">
      <c r="A8" s="1" t="s">
        <v>132</v>
      </c>
      <c r="C8" s="1"/>
      <c r="F8" s="61" t="s">
        <v>91</v>
      </c>
      <c r="G8" s="153"/>
    </row>
    <row r="9" spans="1:8" ht="25.5">
      <c r="A9" s="258"/>
      <c r="B9" s="255"/>
      <c r="C9" s="209" t="s">
        <v>99</v>
      </c>
      <c r="D9" s="209" t="s">
        <v>100</v>
      </c>
      <c r="E9" s="3" t="s">
        <v>93</v>
      </c>
      <c r="F9" s="15" t="s">
        <v>39</v>
      </c>
      <c r="G9" s="154"/>
      <c r="H9" s="13"/>
    </row>
    <row r="10" spans="1:8" ht="38.25" customHeight="1">
      <c r="A10" s="262" t="s">
        <v>121</v>
      </c>
      <c r="B10" s="263"/>
      <c r="C10" s="50">
        <v>0</v>
      </c>
      <c r="D10" s="50">
        <v>0</v>
      </c>
      <c r="E10" s="50">
        <v>298705075</v>
      </c>
      <c r="F10" s="36" t="s">
        <v>21</v>
      </c>
      <c r="G10" s="154"/>
      <c r="H10" s="155"/>
    </row>
    <row r="11" spans="1:8" ht="22.5" customHeight="1">
      <c r="A11" s="262" t="s">
        <v>95</v>
      </c>
      <c r="B11" s="263"/>
      <c r="C11" s="50">
        <v>0</v>
      </c>
      <c r="D11" s="50">
        <v>0</v>
      </c>
      <c r="E11" s="50">
        <v>126161</v>
      </c>
      <c r="F11" s="36" t="s">
        <v>21</v>
      </c>
      <c r="G11" s="154"/>
      <c r="H11" s="155"/>
    </row>
    <row r="12" spans="1:8" ht="27" customHeight="1">
      <c r="A12" s="264" t="s">
        <v>122</v>
      </c>
      <c r="B12" s="265"/>
      <c r="C12" s="50">
        <v>0</v>
      </c>
      <c r="D12" s="50">
        <v>0</v>
      </c>
      <c r="E12" s="50">
        <v>6110809</v>
      </c>
      <c r="F12" s="36" t="s">
        <v>21</v>
      </c>
      <c r="G12" s="214"/>
      <c r="H12" s="155"/>
    </row>
    <row r="13" spans="1:8" ht="15" customHeight="1">
      <c r="A13" s="254" t="s">
        <v>23</v>
      </c>
      <c r="B13" s="259"/>
      <c r="C13" s="4">
        <f>SUM(C10:C11)</f>
        <v>0</v>
      </c>
      <c r="D13" s="4">
        <f>SUM(D10:D11)</f>
        <v>0</v>
      </c>
      <c r="E13" s="4">
        <f>SUM(E10:E12)</f>
        <v>304942045</v>
      </c>
      <c r="F13" s="156" t="s">
        <v>21</v>
      </c>
      <c r="G13" s="154"/>
      <c r="H13" s="13"/>
    </row>
    <row r="14" spans="1:7" ht="12.75" customHeight="1">
      <c r="A14" s="147"/>
      <c r="B14" s="49"/>
      <c r="C14" s="10"/>
      <c r="D14" s="10"/>
      <c r="E14" s="10"/>
      <c r="F14" s="148"/>
      <c r="G14" s="25"/>
    </row>
    <row r="15" spans="1:7" ht="12.75" customHeight="1">
      <c r="A15" s="147"/>
      <c r="B15" s="49"/>
      <c r="C15" s="10"/>
      <c r="D15" s="10"/>
      <c r="E15" s="10"/>
      <c r="F15" s="148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 customHeight="1">
      <c r="A17" s="20" t="s">
        <v>28</v>
      </c>
      <c r="B17" s="20"/>
      <c r="C17" s="10"/>
      <c r="D17" s="10"/>
      <c r="E17" s="143">
        <f>E5+E13</f>
        <v>582714483</v>
      </c>
      <c r="F17" s="210" t="s">
        <v>98</v>
      </c>
      <c r="G17" s="13"/>
    </row>
    <row r="18" spans="1:7" ht="12.75" customHeight="1">
      <c r="A18" s="20"/>
      <c r="B18" s="20"/>
      <c r="C18" s="10"/>
      <c r="D18" s="10"/>
      <c r="E18" s="143"/>
      <c r="F18" s="17"/>
      <c r="G18" s="13"/>
    </row>
    <row r="19" spans="1:7" ht="12.75" customHeight="1">
      <c r="A19" s="20"/>
      <c r="B19" s="20"/>
      <c r="C19" s="10"/>
      <c r="D19" s="10"/>
      <c r="E19" s="143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20" t="s">
        <v>105</v>
      </c>
      <c r="B21" s="13"/>
      <c r="C21" s="13"/>
      <c r="D21" s="13"/>
      <c r="E21" s="13"/>
      <c r="F21" s="61" t="s">
        <v>91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54"/>
      <c r="B22" s="254"/>
      <c r="C22" s="209" t="s">
        <v>99</v>
      </c>
      <c r="D22" s="209" t="s">
        <v>100</v>
      </c>
      <c r="E22" s="211" t="s">
        <v>93</v>
      </c>
      <c r="F22" s="157" t="s">
        <v>39</v>
      </c>
      <c r="G22" s="158"/>
      <c r="H22" s="13"/>
    </row>
    <row r="23" spans="1:9" ht="27.75" customHeight="1">
      <c r="A23" s="260" t="s">
        <v>123</v>
      </c>
      <c r="B23" s="261"/>
      <c r="C23" s="47">
        <v>0</v>
      </c>
      <c r="D23" s="47">
        <v>0</v>
      </c>
      <c r="E23" s="50">
        <v>436069528</v>
      </c>
      <c r="F23" s="36" t="s">
        <v>21</v>
      </c>
      <c r="G23" s="159"/>
      <c r="H23" s="48"/>
      <c r="I23" s="8"/>
    </row>
    <row r="24" spans="1:8" ht="38.25" customHeight="1">
      <c r="A24" s="260" t="s">
        <v>117</v>
      </c>
      <c r="B24" s="261"/>
      <c r="C24" s="47">
        <v>0</v>
      </c>
      <c r="D24" s="47">
        <v>0</v>
      </c>
      <c r="E24" s="50">
        <v>54878705</v>
      </c>
      <c r="F24" s="36" t="s">
        <v>21</v>
      </c>
      <c r="G24" s="219"/>
      <c r="H24" s="48"/>
    </row>
    <row r="25" spans="1:7" ht="15.75" customHeight="1">
      <c r="A25" s="254" t="s">
        <v>24</v>
      </c>
      <c r="B25" s="255"/>
      <c r="C25" s="4">
        <v>0</v>
      </c>
      <c r="D25" s="4">
        <v>0</v>
      </c>
      <c r="E25" s="4">
        <f>SUM(E23:E24)</f>
        <v>490948233</v>
      </c>
      <c r="F25" s="156" t="s">
        <v>21</v>
      </c>
      <c r="G25" s="160"/>
    </row>
    <row r="26" spans="1:6" ht="12.75" customHeight="1">
      <c r="A26" s="147"/>
      <c r="B26" s="49"/>
      <c r="C26" s="10"/>
      <c r="D26" s="16"/>
      <c r="E26" s="237"/>
      <c r="F26" s="238"/>
    </row>
    <row r="27" spans="1:6" ht="12.75" customHeight="1">
      <c r="A27" s="147"/>
      <c r="B27" s="49"/>
      <c r="C27" s="10"/>
      <c r="D27" s="16"/>
      <c r="E27" s="10"/>
      <c r="F27" s="14"/>
    </row>
    <row r="28" spans="1:6" ht="12.75" customHeight="1">
      <c r="A28" s="147"/>
      <c r="B28" s="49"/>
      <c r="C28" s="10"/>
      <c r="D28" s="16"/>
      <c r="E28" s="10"/>
      <c r="F28" s="14"/>
    </row>
    <row r="29" spans="1:6" ht="15.75" customHeight="1">
      <c r="A29" s="20" t="s">
        <v>136</v>
      </c>
      <c r="B29" s="20"/>
      <c r="C29" s="10"/>
      <c r="D29" s="16"/>
      <c r="E29" s="143">
        <f>E17-E25</f>
        <v>91766250</v>
      </c>
      <c r="F29" s="210" t="s">
        <v>98</v>
      </c>
    </row>
    <row r="30" spans="1:6" ht="13.5" customHeight="1">
      <c r="A30" s="13"/>
      <c r="B30" s="13"/>
      <c r="C30" s="13"/>
      <c r="D30" s="13"/>
      <c r="E30" s="143"/>
      <c r="F30" s="17"/>
    </row>
    <row r="31" spans="1:6" ht="13.5" customHeight="1">
      <c r="A31" s="13"/>
      <c r="B31" s="13"/>
      <c r="C31" s="13"/>
      <c r="D31" s="13"/>
      <c r="E31" s="143"/>
      <c r="F31" s="17"/>
    </row>
    <row r="39" ht="12.75">
      <c r="D39" s="8"/>
    </row>
    <row r="43" ht="12.75">
      <c r="D43" s="8"/>
    </row>
    <row r="45" ht="12.75">
      <c r="D45" s="8"/>
    </row>
  </sheetData>
  <sheetProtection/>
  <mergeCells count="11">
    <mergeCell ref="A1:F1"/>
    <mergeCell ref="A25:B25"/>
    <mergeCell ref="A5:B5"/>
    <mergeCell ref="A9:B9"/>
    <mergeCell ref="A13:B13"/>
    <mergeCell ref="A23:B23"/>
    <mergeCell ref="A10:B10"/>
    <mergeCell ref="A22:B22"/>
    <mergeCell ref="A11:B11"/>
    <mergeCell ref="A12:B12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2011-09-20T12:00:26Z</cp:lastPrinted>
  <dcterms:created xsi:type="dcterms:W3CDTF">1997-01-24T11:07:25Z</dcterms:created>
  <dcterms:modified xsi:type="dcterms:W3CDTF">2012-03-13T13:30:05Z</dcterms:modified>
  <cp:category/>
  <cp:version/>
  <cp:contentType/>
  <cp:contentStatus/>
</cp:coreProperties>
</file>