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  <externalReference r:id="rId21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5">'daně'!$C$41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5">'daně'!$D$41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5">'daně'!$E$41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5">'daně'!$F$41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5">'daně'!$G$41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5">'daně'!$H$41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5">'daně'!$I$41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5">'daně'!$L$41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5">'daně'!$M$41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5">'daně'!$N$41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 localSheetId="5">'daně'!$O$41</definedName>
    <definedName name="_536">#REF!</definedName>
    <definedName name="_537" localSheetId="5">'daně'!$P$41</definedName>
    <definedName name="_537">#REF!</definedName>
    <definedName name="_538" localSheetId="5">'daně'!$Q$41</definedName>
    <definedName name="_538">#REF!</definedName>
    <definedName name="_539" localSheetId="5">'daně'!$T$41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'daně'!$C$36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'daně'!$D$36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'daně'!$E$36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'daně'!$F$36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'daně'!$G$36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'daně'!$H$36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'daně'!$I$36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'daně'!$L$36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'daně'!$M$36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'daně'!$N$36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'daně'!$O$36</definedName>
    <definedName name="_554">#REF!</definedName>
    <definedName name="_555" localSheetId="5">'daně'!$P$36</definedName>
    <definedName name="_555">#REF!</definedName>
    <definedName name="_556" localSheetId="5">'daně'!$Q$36</definedName>
    <definedName name="_556">#REF!</definedName>
    <definedName name="_557" localSheetId="5">'daně'!$T$36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'!$A$1:$F$91</definedName>
    <definedName name="_xlnm.Print_Area" localSheetId="8">'čerpání zastupitelstva '!$A$1:$F$84</definedName>
    <definedName name="_xlnm.Print_Area" localSheetId="12">'Fond strateg.rez. '!$A$1:$F$41</definedName>
    <definedName name="_xlnm.Print_Area" localSheetId="11">'GP FV'!$A$1:$H$69</definedName>
    <definedName name="_xlnm.Print_Area" localSheetId="15">'kontokorent'!$A$1:$D$3</definedName>
    <definedName name="_xlnm.Print_Area" localSheetId="4">'PLNĚNÍ PŘÍJMŮ '!$A$1:$E$102</definedName>
    <definedName name="_xlnm.Print_Area" localSheetId="16">'REZERVA A ROZVOJ KRAJE'!$A$1:$E$61</definedName>
    <definedName name="_xlnm.Print_Area" localSheetId="9">'SOCIÁLNÍ FOND '!$A$1:$E$28</definedName>
    <definedName name="_xlnm.Print_Area" localSheetId="6">'VÝDAJE - kapitoly'!$A$1:$G$632</definedName>
  </definedNames>
  <calcPr fullCalcOnLoad="1"/>
</workbook>
</file>

<file path=xl/sharedStrings.xml><?xml version="1.0" encoding="utf-8"?>
<sst xmlns="http://schemas.openxmlformats.org/spreadsheetml/2006/main" count="2166" uniqueCount="1079">
  <si>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</si>
  <si>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</si>
  <si>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</si>
  <si>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</si>
  <si>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</si>
  <si>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</si>
  <si>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</si>
  <si>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</si>
  <si>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</si>
  <si>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</si>
  <si>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</si>
  <si>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</si>
  <si>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</si>
  <si>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</si>
  <si>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</si>
  <si>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</si>
  <si>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</si>
  <si>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</si>
  <si>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</si>
  <si>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</si>
  <si>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</si>
  <si>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</si>
  <si>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</si>
  <si>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</si>
  <si>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</si>
  <si>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</si>
  <si>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</si>
  <si>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</si>
  <si>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</si>
  <si>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</si>
  <si>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</si>
  <si>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</si>
  <si>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</si>
  <si>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</si>
  <si>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</si>
  <si>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</si>
  <si>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</si>
  <si>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</si>
  <si>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</si>
  <si>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</si>
  <si>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</si>
  <si>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</si>
  <si>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</si>
  <si>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</si>
  <si>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</si>
  <si>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</si>
  <si>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</si>
  <si>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</si>
  <si>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</si>
  <si>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</si>
  <si>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</si>
  <si>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</si>
  <si>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</si>
  <si>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</si>
  <si>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</si>
  <si>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</si>
  <si>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</si>
  <si>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</si>
  <si>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</si>
  <si>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</si>
  <si>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</si>
  <si>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</si>
  <si>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</si>
  <si>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</si>
  <si>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</si>
  <si>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</si>
  <si>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</si>
  <si>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</si>
  <si>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</si>
  <si>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</si>
  <si>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</si>
  <si>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</si>
  <si>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</si>
  <si>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</si>
  <si>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>a) Čerpání projektů EU spolufinancovaných z půjčky SFDI k 30. 9. 2011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</si>
  <si>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</si>
  <si>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</si>
  <si>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</si>
  <si>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</si>
  <si>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</si>
  <si>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2005 - 2010</t>
  </si>
  <si>
    <t>Převody na zvl. účty  
1-9 2011</t>
  </si>
  <si>
    <t>Skutečné výdaje za trvání projektu 2005 - 2010</t>
  </si>
  <si>
    <t>Skutečné výdaje                1-9 2011</t>
  </si>
  <si>
    <t>Přijatá půjčka ze SFDI 2006 - 2010 skutečnost</t>
  </si>
  <si>
    <t>Vrácení půjčky do SFDI</t>
  </si>
  <si>
    <t>Přijatá půjčka ze SFDI                     1-9 2011              (dle smlouvy)</t>
  </si>
  <si>
    <t>Čerpání půjčky   
1-9 2011</t>
  </si>
  <si>
    <t>Skutečné příjmy 2005 - 2010</t>
  </si>
  <si>
    <t>Skutečné příjmy                  1-9 2011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</si>
  <si>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</si>
  <si>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</si>
  <si>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</si>
  <si>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</si>
  <si>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</si>
  <si>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</si>
  <si>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</si>
  <si>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</si>
  <si>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</si>
  <si>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</si>
  <si>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</si>
  <si>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</si>
  <si>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</si>
  <si>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</si>
  <si>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</si>
  <si>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</si>
  <si>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</si>
  <si>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</si>
  <si>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</si>
  <si>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</si>
  <si>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</si>
  <si>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</si>
  <si>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</si>
  <si>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</si>
  <si>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</si>
  <si>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 xml:space="preserve"> b) Čerpání kontokorentního úvěru k 30. 9. 2011 </t>
  </si>
  <si>
    <t>Stav kontokorentního úvěru je 0,- Kč</t>
  </si>
  <si>
    <t>V roce 2011 nebyl čerpán ani splácen.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</si>
  <si>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</si>
  <si>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</si>
  <si>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</si>
  <si>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</si>
  <si>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</si>
  <si>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</si>
  <si>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</si>
  <si>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</si>
  <si>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</si>
  <si>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</si>
  <si>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</si>
  <si>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</si>
  <si>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</si>
  <si>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</si>
  <si>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</si>
  <si>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</si>
  <si>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</si>
  <si>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</si>
  <si>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</si>
  <si>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</si>
  <si>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</si>
  <si>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</si>
  <si>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</si>
  <si>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</si>
  <si>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</si>
  <si>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</si>
  <si>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</si>
  <si>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</si>
  <si>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</si>
  <si>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</si>
  <si>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</si>
  <si>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</si>
  <si>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</si>
  <si>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</si>
  <si>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</si>
  <si>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</si>
  <si>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</si>
  <si>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</si>
  <si>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</si>
  <si>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</si>
  <si>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</si>
  <si>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</si>
  <si>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</si>
  <si>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 xml:space="preserve">Zvýšení kapitoly Doprava, příloha D2 Investice v dopravě na rozpočtové pokrytí akcí </t>
  </si>
  <si>
    <t>100X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</si>
  <si>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</si>
  <si>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</si>
  <si>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</si>
  <si>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</si>
  <si>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</si>
  <si>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</si>
  <si>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</si>
  <si>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</si>
  <si>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</si>
  <si>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</si>
  <si>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</si>
  <si>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</si>
  <si>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</si>
  <si>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</si>
  <si>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</si>
  <si>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</si>
  <si>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</si>
  <si>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</si>
  <si>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</si>
  <si>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</si>
  <si>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</si>
  <si>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</si>
  <si>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</si>
  <si>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</si>
  <si>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</si>
  <si>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</si>
  <si>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</si>
  <si>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</si>
  <si>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</si>
  <si>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</si>
  <si>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</si>
  <si>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</si>
  <si>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</si>
  <si>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</si>
  <si>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</si>
  <si>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</si>
  <si>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</si>
  <si>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</si>
  <si>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</si>
  <si>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</si>
  <si>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</si>
  <si>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</si>
  <si>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</si>
  <si>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</si>
  <si>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</si>
  <si>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</si>
  <si>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</si>
  <si>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</si>
  <si>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</si>
  <si>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</si>
  <si>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</si>
  <si>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</si>
  <si>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</si>
  <si>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</si>
  <si>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</si>
  <si>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</si>
  <si>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</si>
  <si>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</si>
  <si>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</si>
  <si>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</si>
  <si>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</si>
  <si>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</si>
  <si>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</si>
  <si>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</si>
  <si>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(kapitola Doprava a kapitola Nemovitý majetek)  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</si>
  <si>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</si>
  <si>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</si>
  <si>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</si>
  <si>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</si>
  <si>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</si>
  <si>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</si>
  <si>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 xml:space="preserve">Přijetí úvěru od EIB na akce v rámci Projektu B - regionální infrastruktura kraje Vysočina (Pavilon pro matku a dítě v Nemocnici Třebíč, Nemocnice Jihlava - PUIP)  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</si>
  <si>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</si>
  <si>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</si>
  <si>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</si>
  <si>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</si>
  <si>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</si>
  <si>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</si>
  <si>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Splátka jistiny úvěru od EIB</t>
  </si>
  <si>
    <t>Převod do FSR (splátky půjček od Vysočina Tourism)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</si>
  <si>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</si>
  <si>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</si>
  <si>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</si>
  <si>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</si>
  <si>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</si>
  <si>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</si>
  <si>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</si>
  <si>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</si>
  <si>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</si>
  <si>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</si>
  <si>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</si>
  <si>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</si>
  <si>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</si>
  <si>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</si>
  <si>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</si>
  <si>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</si>
  <si>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</si>
  <si>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</si>
  <si>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</si>
  <si>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</si>
  <si>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</si>
  <si>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</si>
  <si>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</si>
  <si>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</si>
  <si>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</si>
  <si>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</si>
  <si>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</si>
  <si>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</si>
  <si>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>Splátky půjčených prostředků od PO, obecně prospěšných organizací apod.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</si>
  <si>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</si>
  <si>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</si>
  <si>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</si>
  <si>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</si>
  <si>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</si>
  <si>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</si>
  <si>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</si>
  <si>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</si>
  <si>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 xml:space="preserve">Ostatní nedaňové příjmy jinde nezařazené </t>
  </si>
  <si>
    <t>Příjmy z fin. vypořádání min. let mezi krajem a obcemi (pol.2222-3)</t>
  </si>
  <si>
    <t>Sankční platby přijaté od státu, obcí a krajů a jiných subjektů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</si>
  <si>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</si>
  <si>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</si>
  <si>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</si>
  <si>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</si>
  <si>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</si>
  <si>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</si>
  <si>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</si>
  <si>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</si>
  <si>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</si>
  <si>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</si>
  <si>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</si>
  <si>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</si>
  <si>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</si>
  <si>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</si>
  <si>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</si>
  <si>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</si>
  <si>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</si>
  <si>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</si>
  <si>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</si>
  <si>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</si>
  <si>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</si>
  <si>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</si>
  <si>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</si>
  <si>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</si>
  <si>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Přijaté transfery</t>
  </si>
  <si>
    <t>Ostatní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</si>
  <si>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</si>
  <si>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</si>
  <si>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</si>
  <si>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</si>
  <si>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</si>
  <si>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</si>
  <si>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</si>
  <si>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</si>
  <si>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</si>
  <si>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</si>
  <si>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</si>
  <si>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</si>
  <si>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</si>
  <si>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</si>
  <si>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</si>
  <si>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</si>
  <si>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</si>
  <si>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</si>
  <si>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</si>
  <si>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</si>
  <si>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</si>
  <si>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</si>
  <si>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</si>
  <si>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</si>
  <si>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</si>
  <si>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</si>
  <si>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</si>
  <si>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</si>
  <si>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</si>
  <si>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</si>
  <si>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</si>
  <si>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</si>
  <si>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</si>
  <si>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</si>
  <si>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</si>
  <si>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</si>
  <si>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</si>
  <si>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</si>
  <si>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</si>
  <si>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</si>
  <si>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</si>
  <si>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</si>
  <si>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</si>
  <si>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</si>
  <si>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</si>
  <si>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</si>
  <si>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</si>
  <si>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</si>
  <si>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</si>
  <si>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</si>
  <si>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</si>
  <si>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</si>
  <si>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</si>
  <si>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</si>
  <si>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</si>
  <si>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</si>
  <si>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</si>
  <si>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</si>
  <si>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</si>
  <si>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</si>
  <si>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</si>
  <si>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</si>
  <si>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</si>
  <si>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RK-35-2011-16, př. 1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</si>
  <si>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</si>
  <si>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</si>
  <si>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</si>
  <si>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</si>
  <si>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</si>
  <si>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</si>
  <si>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</si>
  <si>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</si>
  <si>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</si>
  <si>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 xml:space="preserve">Podpora zemědělství v kraji Vysočina (zemědělské akce dle zásad) 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</si>
  <si>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</si>
  <si>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</si>
  <si>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</si>
  <si>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</si>
  <si>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</si>
  <si>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</si>
  <si>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</si>
  <si>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</si>
  <si>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</si>
  <si>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</si>
  <si>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</si>
  <si>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</si>
  <si>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</si>
  <si>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</si>
  <si>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</si>
  <si>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</si>
  <si>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</si>
  <si>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</si>
  <si>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Domova mládeže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</si>
  <si>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</si>
  <si>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</si>
  <si>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</si>
  <si>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</si>
  <si>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</si>
  <si>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</si>
  <si>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</si>
  <si>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</si>
  <si>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</si>
  <si>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</si>
  <si>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</si>
  <si>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</si>
  <si>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</si>
  <si>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</si>
  <si>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</si>
  <si>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</si>
  <si>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</si>
  <si>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</si>
  <si>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</si>
  <si>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</si>
  <si>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</si>
  <si>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</si>
  <si>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</si>
  <si>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</si>
  <si>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</si>
  <si>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</si>
  <si>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Rozvojový program MŠMT pro děti - cizince 3.zemí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</si>
  <si>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</si>
  <si>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</si>
  <si>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</si>
  <si>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</si>
  <si>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</si>
  <si>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</si>
  <si>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</si>
  <si>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</si>
  <si>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</si>
  <si>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</si>
  <si>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</si>
  <si>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</si>
  <si>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</si>
  <si>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</si>
  <si>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EU - peníze školám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</si>
  <si>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</si>
  <si>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</si>
  <si>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</si>
  <si>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</si>
  <si>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</si>
  <si>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</si>
  <si>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</si>
  <si>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t>Regionální kolo ankety Zlatý Ámos 2009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</si>
  <si>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</si>
  <si>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</si>
  <si>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</si>
  <si>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</si>
  <si>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Investiční přijaté transfery ze státních rozpočtů (pol.4213)</t>
  </si>
  <si>
    <t>Ve sledovaném období by alikvotní plnění daň. příjmů mělo činit 75%, tj. 2 384 390 tis. Kč. , což je o  299 373 tis. Kč méně než skutečnost.</t>
  </si>
  <si>
    <t>Skutečné plnění daňových příjmů za sledované období činí 2 683 762 tis. Kč, což je o  22 962 tis. Kč více než ze stejné období minulého roku, tj. 101 %.</t>
  </si>
  <si>
    <t>6) VÝVOJ DAŇOVÝCH PŘÍJMŮ KRAJE V OBDOBÍ   leden - září        2011</t>
  </si>
  <si>
    <t>Finanční dar pro Městskou správu lesů Pelhřimov, s.r.o. (akce Pojďte s námi do lesa)</t>
  </si>
  <si>
    <t>Účelová dotace z Mze ČR na meliorace a hrazení bystřin v lesích ve veřejném zájmu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</si>
  <si>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</si>
  <si>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</si>
  <si>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</si>
  <si>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</si>
  <si>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>Přeshraniční spolupráce - Cíl 3</t>
  </si>
  <si>
    <t xml:space="preserve">Podpora reprezentace kraje Vysočina na mistrovství ČR, Evropy a světa </t>
  </si>
  <si>
    <t xml:space="preserve">Podpora soutěží a přehlídek </t>
  </si>
  <si>
    <t>SK NMNM - dotace na projekt "Invest.výstavba areálu pro MS v biatlonu 23013"</t>
  </si>
  <si>
    <t>Příspěvky na provoz krajským školám (z příjmů z prodeje majetku ve správě PO - ÚZ 00055)</t>
  </si>
  <si>
    <t>Dotace vlastníkům kulturních památek v kraji Vysočina</t>
  </si>
  <si>
    <t>Kalmetizace, účelová dotace z MF ČR</t>
  </si>
  <si>
    <t>Zneškodňování nepoužitých léčiv, účelová dotace z MF ČR</t>
  </si>
  <si>
    <t>Příspěvky na provoz org. ve zdravotnictví (z příjmů z prodeje majetku ve správě PO - ÚZ 00055)</t>
  </si>
  <si>
    <t>Vyhodnocení kvality ovzduší průmyslové zóny města Jihlavy, monitoring kvality ovzduší dalších částí kraje Vysočina</t>
  </si>
  <si>
    <t>Ochrana druhů stanovišť - účelová dotace z MF ČR</t>
  </si>
  <si>
    <t>Protiradonová opatření - účelová dotace z MF ČR</t>
  </si>
  <si>
    <t>Spoluúčast Kraje Vysočina na realizaci projektu "Rekonstrukce Stanice ochrany fauny Pavlov"</t>
  </si>
  <si>
    <t>Příspěvky na provoz a investiční dotace KSÚSV (z příjmů z prodeje majetku ve správě PO - ÚZ 00055)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</si>
  <si>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</si>
  <si>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</si>
  <si>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</si>
  <si>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Krajská hospodářská komora - dotace na projekt "Centrum zahraničního obchodu Kraje Vysočina"</t>
  </si>
  <si>
    <t>Spoluúčast na centrálních projektech, průzkumy a studie na projekty IOP, ROP jiné EU projekty, projekt eHealth, investice do ROWANet a MAN, Síťové spoje Jihlava, ERP systém, projekt Multimediální průvodce pro krajská muzea</t>
  </si>
  <si>
    <t>Finanční vypořádání min. let rok 2010</t>
  </si>
  <si>
    <t>14) ČERPÁNÍ KAPITOLY REZERVA A ROZVOJ KRAJE ZA OBDOBÍ 1 - 9/2011</t>
  </si>
  <si>
    <t xml:space="preserve">12)  FOND STRATEGICKÝCH REZERV ZA OBDOBÍ 1 - 9/2011 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</si>
  <si>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</si>
  <si>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</si>
  <si>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</si>
  <si>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</si>
  <si>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</si>
  <si>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</si>
  <si>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</si>
  <si>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</si>
  <si>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</si>
  <si>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</si>
  <si>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</si>
  <si>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</si>
  <si>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3319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</si>
  <si>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</si>
  <si>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</si>
  <si>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</si>
  <si>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</si>
  <si>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</si>
  <si>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</si>
  <si>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</si>
  <si>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</si>
  <si>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</si>
  <si>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</si>
  <si>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</si>
  <si>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</si>
  <si>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</si>
  <si>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</si>
  <si>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</si>
  <si>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</si>
  <si>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</si>
  <si>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</si>
  <si>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</si>
  <si>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</si>
  <si>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</si>
  <si>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</si>
  <si>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</si>
  <si>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</si>
  <si>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</si>
  <si>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</si>
  <si>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</si>
  <si>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981</t>
  </si>
  <si>
    <t>KAPITOLA KULTURA</t>
  </si>
  <si>
    <t>4000</t>
  </si>
  <si>
    <t>Výstavní činnost v kultuře</t>
  </si>
  <si>
    <t>Příspěvky na podporu krajských a národních postupových přehlídek, Zlatá jeřabina - Kulturní aktivita, cena za nejkrásnější naučnou knihu a výročí oslav Gustava Mahlera</t>
  </si>
  <si>
    <t>332x</t>
  </si>
  <si>
    <t>Finanční prostředky určené na úhradu výdajů spojených se 7.ročníkem ankety Zlatá jeřabina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</si>
  <si>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</si>
  <si>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</si>
  <si>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</si>
  <si>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</si>
  <si>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</si>
  <si>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</si>
  <si>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</si>
  <si>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</si>
  <si>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</si>
  <si>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Transfery obecním PO - pověřeným knihovnám zajišťujícím výkon reg. funkcí v kraji Vysočina</t>
  </si>
  <si>
    <t>Dotace Městu Žďár nad Sázavou na projekt "Umění baroka ze sbírek Národní galerie v Praze"</t>
  </si>
  <si>
    <t>Finanční prostředky na poskytování dotací na výročí obcí a měst v kraji Vysočina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</si>
  <si>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</si>
  <si>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</si>
  <si>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</si>
  <si>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</si>
  <si>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</si>
  <si>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</si>
  <si>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</si>
  <si>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</si>
  <si>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</si>
  <si>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</si>
  <si>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</si>
  <si>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</si>
  <si>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</si>
  <si>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</si>
  <si>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</si>
  <si>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z toho 3599</t>
  </si>
  <si>
    <t>Ostatní činnosti a režijní výdaje ve zdravotnictví</t>
  </si>
  <si>
    <t>Organizace ve zdravotnictví - software (provoz softwarových řešení,konzultační a koordinační služby s ERP)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</si>
  <si>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</si>
  <si>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</si>
  <si>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</si>
  <si>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</si>
  <si>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</si>
  <si>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</si>
  <si>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</si>
  <si>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</si>
  <si>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</si>
  <si>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</si>
  <si>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</si>
  <si>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</si>
  <si>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</si>
  <si>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</si>
  <si>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</si>
  <si>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Ostatní nakládání s odpady, Plán odpadového hospodářství kraje Vysočina, projekt ISNOV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</si>
  <si>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</si>
  <si>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</si>
  <si>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</si>
  <si>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</si>
  <si>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</si>
  <si>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</si>
  <si>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</si>
  <si>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</si>
  <si>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</si>
  <si>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</si>
  <si>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</si>
  <si>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</si>
  <si>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</si>
  <si>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</si>
  <si>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</si>
  <si>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</si>
  <si>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</si>
  <si>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</si>
  <si>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</si>
  <si>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</si>
  <si>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</si>
  <si>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</si>
  <si>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</si>
  <si>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</si>
  <si>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</si>
  <si>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</si>
  <si>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 xml:space="preserve">Na úhradu veřejné zakázky na realizaci ITS 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</si>
  <si>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</si>
  <si>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</si>
  <si>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</si>
  <si>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</si>
  <si>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</si>
  <si>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</si>
  <si>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</si>
  <si>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Dotace obcím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</si>
  <si>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</si>
  <si>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</si>
  <si>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</si>
  <si>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</si>
  <si>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</si>
  <si>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</si>
  <si>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</si>
  <si>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</si>
  <si>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Dotace  pro SVOŠ soc. Jihlava na celostátní soutěž "Pomoz mi najít cestu tmou"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</si>
  <si>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</si>
  <si>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</si>
  <si>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</si>
  <si>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Dotace na činnost dalším subjektům (Český svaz žen, Krajská rada seniorů ČR, ROSKA Žďár nad Sázavou)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</si>
  <si>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</si>
  <si>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</si>
  <si>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</si>
  <si>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</si>
  <si>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</si>
  <si>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</si>
  <si>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</si>
  <si>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</si>
  <si>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</si>
  <si>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</si>
  <si>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Dotace na sociální služby z rozpočtu kraje Vysočina (ÚZ 00053)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</si>
  <si>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</si>
  <si>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</si>
  <si>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</si>
  <si>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</si>
  <si>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</si>
  <si>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</si>
  <si>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</si>
  <si>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</si>
  <si>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Dotace obcím v rámci Programu prevence kriminality kraje Vysočina, účelová dotace MV ČR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</si>
  <si>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</si>
  <si>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</si>
  <si>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</si>
  <si>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</si>
  <si>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</si>
  <si>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</si>
  <si>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</si>
  <si>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Mezinárodní spolupráce - zajištění spolupráce kraje Vysočina s partnerskými zahraničními regiony</t>
  </si>
  <si>
    <t>Financování kanceláře zastoupení kraje Vysočina v Bruselu</t>
  </si>
  <si>
    <t xml:space="preserve">Kulturní, společenské a sportovní akce </t>
  </si>
  <si>
    <t>Kulturní, společenské a sportovní akce podporované krajem Vysočina (VIP akce - příloha Z2)</t>
  </si>
  <si>
    <t>Další kulturní, společenské a sportovní akce podporované krajem Vysočina vč. Vesnice roku a podpora dalších subjektů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</si>
  <si>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</si>
  <si>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</si>
  <si>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</si>
  <si>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</si>
  <si>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</si>
  <si>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</si>
  <si>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</si>
  <si>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</si>
  <si>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</si>
  <si>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</si>
  <si>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</si>
  <si>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</si>
  <si>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</si>
  <si>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</si>
  <si>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</si>
  <si>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</si>
  <si>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</si>
  <si>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</si>
  <si>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</si>
  <si>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</si>
  <si>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</si>
  <si>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</si>
  <si>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</si>
  <si>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</si>
  <si>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Dotace obcím dle Zásad zastupitelstva kraje v rámci Programu obnovy venkova Vysočiny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</si>
  <si>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</si>
  <si>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</si>
  <si>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</si>
  <si>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</si>
  <si>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</si>
  <si>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</si>
  <si>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Vysočina 21 - Propagace a realizace MA 21 a udržitelného rozvoje v kraji Vysočina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</si>
  <si>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</si>
  <si>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</si>
  <si>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</si>
  <si>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</si>
  <si>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</si>
  <si>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</si>
  <si>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Výdaje spojené s majetkem kraje - režijní výdaje, pojištění 2. úrovně rizik PO kraje Vysočina,  výkupy pozemků a nemovitostí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</si>
  <si>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</si>
  <si>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</si>
  <si>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</si>
  <si>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Technická zhodnocení a opravy ve školství - příloha M1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</si>
  <si>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</si>
  <si>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</si>
  <si>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</si>
  <si>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</si>
  <si>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</si>
  <si>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</si>
  <si>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</si>
  <si>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</si>
  <si>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</si>
  <si>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</si>
  <si>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</si>
  <si>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</si>
  <si>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</si>
  <si>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</si>
  <si>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</si>
  <si>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Oddělení správy sítě, správy databází, aplikací správy GIS a telefonie KrÚ a ostatní (příloha I1)</t>
  </si>
  <si>
    <t>Výdaje na IT - oddělení správy sítě, správy databází a aplikací, správy GIS (příloha I1)</t>
  </si>
  <si>
    <t>Standardy ICT vybavení</t>
  </si>
  <si>
    <t>Účelová dotace pro PO zřizované krajem na naplńování standardu ICT vybavení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</si>
  <si>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</si>
  <si>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</si>
  <si>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</si>
  <si>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</si>
  <si>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</si>
  <si>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</si>
  <si>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</si>
  <si>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</si>
  <si>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</si>
  <si>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</si>
  <si>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</si>
  <si>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</si>
  <si>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</si>
  <si>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</si>
  <si>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</si>
  <si>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</si>
  <si>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</si>
  <si>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</si>
  <si>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</si>
  <si>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do FSR (splátky půjček Vysočina Tourism)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</si>
  <si>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</si>
  <si>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</si>
  <si>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</si>
  <si>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</si>
  <si>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</si>
  <si>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</si>
  <si>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</si>
  <si>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</si>
  <si>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</si>
  <si>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</si>
  <si>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</si>
  <si>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</si>
  <si>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</si>
  <si>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</si>
  <si>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</si>
  <si>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</si>
  <si>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</si>
  <si>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</si>
  <si>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</si>
  <si>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</si>
  <si>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</si>
  <si>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</si>
  <si>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</si>
  <si>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</si>
  <si>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</si>
  <si>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</si>
  <si>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</si>
  <si>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</si>
  <si>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</si>
  <si>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</si>
  <si>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</si>
  <si>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</si>
  <si>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</si>
  <si>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</si>
  <si>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</si>
  <si>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</si>
  <si>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</si>
  <si>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</si>
  <si>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</si>
  <si>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</si>
  <si>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</si>
  <si>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</si>
  <si>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</si>
  <si>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</si>
  <si>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</si>
  <si>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</si>
  <si>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</si>
  <si>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</si>
  <si>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</si>
  <si>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</si>
  <si>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</si>
  <si>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</si>
  <si>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</si>
  <si>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</si>
  <si>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</si>
  <si>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</si>
  <si>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</si>
  <si>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</si>
  <si>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</si>
  <si>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</si>
  <si>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</si>
  <si>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</si>
  <si>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</si>
  <si>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</si>
  <si>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</si>
  <si>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</si>
  <si>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</si>
  <si>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</si>
  <si>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</si>
  <si>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</si>
  <si>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</si>
  <si>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>9) ČERPÁNÍ VÝDAJŮ NA KAPITOLE ZASTUPITELSTVO KRAJE ZA OBDOBÍ 1 - 9/2011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</si>
  <si>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</si>
  <si>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</si>
  <si>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</si>
  <si>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</si>
  <si>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</si>
  <si>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Počet stran : 38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</si>
  <si>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</si>
  <si>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</si>
  <si>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</si>
  <si>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</si>
  <si>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</si>
  <si>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</si>
  <si>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</si>
  <si>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</si>
  <si>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</si>
  <si>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</si>
  <si>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 xml:space="preserve">10)  SOCIÁLNÍ FOND ZA OBDOBÍ 1 - 9/2011  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</si>
  <si>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</si>
  <si>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</si>
  <si>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</si>
  <si>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</si>
  <si>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</si>
  <si>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</si>
  <si>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</si>
  <si>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</si>
  <si>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</si>
  <si>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</si>
  <si>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</si>
  <si>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</si>
  <si>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</si>
  <si>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</si>
  <si>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</si>
  <si>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Stav na účtu k  30. 9. 2011</t>
  </si>
  <si>
    <t xml:space="preserve">11)  FOND VYSOČINY ZA OBDOBÍ 1 - 9/2011    </t>
  </si>
  <si>
    <t>Příjmy</t>
  </si>
  <si>
    <t>Vratky nevyčerpaných přísp. z grant. programů</t>
  </si>
  <si>
    <t>Úroky</t>
  </si>
  <si>
    <t>Vyplacené grantové programy</t>
  </si>
  <si>
    <t>Stav na účtu k 30. 9. 2011</t>
  </si>
  <si>
    <t>11 a) ČERPÁNÍ  FONDU VYSOČINY DLE GRANTOVÝCH PROGRAMŮ           (Kč)  ZÁŘÍ 2011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</si>
  <si>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</si>
  <si>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</si>
  <si>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</si>
  <si>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</si>
  <si>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</si>
  <si>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</si>
  <si>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</si>
  <si>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</si>
  <si>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</si>
  <si>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</si>
  <si>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</si>
  <si>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</si>
  <si>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</si>
  <si>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</si>
  <si>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</si>
  <si>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</si>
  <si>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</si>
  <si>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</si>
  <si>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</si>
  <si>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</si>
  <si>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</si>
  <si>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</si>
  <si>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</si>
  <si>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</si>
  <si>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</si>
  <si>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</si>
  <si>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</si>
  <si>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</si>
  <si>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</si>
  <si>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</si>
  <si>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</si>
  <si>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</si>
  <si>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</si>
  <si>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</si>
  <si>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</si>
  <si>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</si>
  <si>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</si>
  <si>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</si>
  <si>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</si>
  <si>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</si>
  <si>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</si>
  <si>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</si>
  <si>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</si>
  <si>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</si>
  <si>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</si>
  <si>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</si>
  <si>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</si>
  <si>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</si>
  <si>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</si>
  <si>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</si>
  <si>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</si>
  <si>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</si>
  <si>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r>
      <t xml:space="preserve">CELKEM </t>
    </r>
    <r>
      <rPr>
        <sz val="11"/>
        <rFont val="Arial"/>
        <family val="2"/>
      </rPr>
      <t>(r. 2009 - 2011)</t>
    </r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</si>
  <si>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</si>
  <si>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</si>
  <si>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</si>
  <si>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</si>
  <si>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</si>
  <si>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</si>
  <si>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</si>
  <si>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</si>
  <si>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</si>
  <si>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</si>
  <si>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</si>
  <si>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Zůstatek k 30. 9. 2011</t>
  </si>
  <si>
    <t>tučně označené GP jsou uzavřeny</t>
  </si>
  <si>
    <t>Převody ze zvláštních účtů ukončených projektů, jednotlivých etap projektů, nebo na základě usnesení orgánů kraje</t>
  </si>
  <si>
    <t>Převod z rozpočtu kraje ( splátka půjček Vysočina Tourism )</t>
  </si>
  <si>
    <t xml:space="preserve">Zdroje celkem   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</si>
  <si>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</si>
  <si>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</si>
  <si>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</si>
  <si>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 xml:space="preserve">Převod do rozpočtu kraje - PO zřizované krajem (půjčky pro Nemocnici Jihlava a Muzeum Vysočiny Havlíčkův Brod)  </t>
  </si>
  <si>
    <t>13) Čerpání projektů spolufinancovaných z fondů EU k 30.  9.  2011 (v tis. Kč)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</si>
  <si>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</si>
  <si>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</si>
  <si>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</si>
  <si>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</si>
  <si>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</si>
  <si>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</si>
  <si>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</si>
  <si>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</si>
  <si>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</si>
  <si>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</si>
  <si>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>Převody na zvl. účty                    1-9/2011</t>
  </si>
  <si>
    <t xml:space="preserve">Zbývá převést </t>
  </si>
  <si>
    <t>Skutečné výdaje za trvání projektu            2005 - 2010</t>
  </si>
  <si>
    <t xml:space="preserve">Skutečné výdaje 1-9 2011 </t>
  </si>
  <si>
    <t>Skutečné příjmy za trvání projektu 2005 - 2010</t>
  </si>
  <si>
    <t xml:space="preserve">Skutečné příjmy 1-9 2011 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</si>
  <si>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</si>
  <si>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</si>
  <si>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</si>
  <si>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</si>
  <si>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</si>
  <si>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</si>
  <si>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</si>
  <si>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</si>
  <si>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</si>
  <si>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</si>
  <si>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</si>
  <si>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</si>
  <si>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</si>
  <si>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</si>
  <si>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</si>
  <si>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</si>
  <si>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</si>
  <si>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</si>
  <si>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</si>
  <si>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</si>
  <si>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</si>
  <si>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</si>
  <si>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</si>
  <si>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</si>
  <si>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</si>
  <si>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</si>
  <si>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</si>
  <si>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</si>
  <si>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</si>
  <si>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</si>
  <si>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</si>
  <si>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</si>
  <si>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</si>
  <si>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</si>
  <si>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</si>
  <si>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</si>
  <si>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</si>
  <si>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</si>
  <si>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</si>
  <si>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</si>
  <si>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</si>
  <si>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</si>
  <si>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1) HOSPODAŘENÍ KRAJE VYSOČINA ZA OBDOBÍ 1 - 9/2011</t>
  </si>
  <si>
    <t>2) HOSPODAŘENÍ KRAJE VYSOČINA ZA OBDOBÍ 1 - 9/2011</t>
  </si>
  <si>
    <t>3) HOSPODAŘENÍ KRAJE VYSOČINA ZA OBDOBÍ 1 - 9/2011</t>
  </si>
  <si>
    <t>4)  FINANCOVÁNÍ KRAJE VYSOČINA ZA OBDOBÍ 1 - 9/2011</t>
  </si>
  <si>
    <t>5)  PLNĚNÍ PŘÍJMŮ ROZPOČTU KRAJE ZA OBDOBÍ 1 - 9/2011</t>
  </si>
  <si>
    <t>7)  ČERPÁNÍ VÝDAJŮ ROZPOČTU KRAJE PODLE KAPITOL ZA OBDOBÍ 1 - 9/2011</t>
  </si>
  <si>
    <t>8) ČERPÁNÍ VÝDAJŮ NA KAPITOLE KRAJSKÝ ÚŘAD ZA OBDOBÍ 1 - 9/2011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</si>
  <si>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</si>
  <si>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</si>
  <si>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</si>
  <si>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</si>
  <si>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</si>
  <si>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</si>
  <si>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</si>
  <si>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</si>
  <si>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</si>
  <si>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</si>
  <si>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</si>
  <si>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</si>
  <si>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</si>
  <si>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</si>
  <si>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</si>
  <si>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</si>
  <si>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</si>
  <si>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</si>
  <si>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</si>
  <si>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</si>
  <si>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</si>
  <si>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</si>
  <si>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</si>
  <si>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</si>
  <si>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</si>
  <si>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</si>
  <si>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</si>
  <si>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</si>
  <si>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</si>
  <si>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</si>
  <si>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</si>
  <si>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</si>
  <si>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</si>
  <si>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</si>
  <si>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</si>
  <si>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</si>
  <si>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</si>
  <si>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</si>
  <si>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</si>
  <si>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</si>
  <si>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</si>
  <si>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</si>
  <si>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</si>
  <si>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</si>
  <si>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</si>
  <si>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</si>
  <si>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>II/402 Třešť - křiž. s I/38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</si>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</sst>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3"/>
      <name val="Arial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0"/>
    </font>
    <font>
      <sz val="9.25"/>
      <color indexed="8"/>
      <name val="Arial CE"/>
      <family val="0"/>
    </font>
    <font>
      <sz val="11.5"/>
      <color indexed="8"/>
      <name val="Arial CE"/>
      <family val="0"/>
    </font>
    <font>
      <sz val="9.7"/>
      <color indexed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7" borderId="11" xfId="0" applyFont="1" applyFill="1" applyBorder="1" applyAlignment="1">
      <alignment/>
    </xf>
    <xf numFmtId="0" fontId="0" fillId="7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/>
    </xf>
    <xf numFmtId="0" fontId="0" fillId="24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4" borderId="2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24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1" xfId="0" applyFont="1" applyFill="1" applyBorder="1" applyAlignment="1">
      <alignment vertical="center" wrapText="1"/>
    </xf>
    <xf numFmtId="49" fontId="0" fillId="7" borderId="18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2" xfId="0" applyFont="1" applyFill="1" applyBorder="1" applyAlignment="1">
      <alignment horizontal="left" vertical="center"/>
    </xf>
    <xf numFmtId="3" fontId="2" fillId="7" borderId="33" xfId="0" applyNumberFormat="1" applyFont="1" applyFill="1" applyBorder="1" applyAlignment="1">
      <alignment horizontal="right" vertical="center" wrapText="1"/>
    </xf>
    <xf numFmtId="3" fontId="2" fillId="7" borderId="34" xfId="0" applyNumberFormat="1" applyFont="1" applyFill="1" applyBorder="1" applyAlignment="1">
      <alignment horizontal="right" vertical="center" wrapText="1"/>
    </xf>
    <xf numFmtId="0" fontId="2" fillId="7" borderId="35" xfId="0" applyFont="1" applyFill="1" applyBorder="1" applyAlignment="1">
      <alignment horizontal="left" vertical="top"/>
    </xf>
    <xf numFmtId="4" fontId="0" fillId="7" borderId="35" xfId="0" applyNumberFormat="1" applyFill="1" applyBorder="1" applyAlignment="1">
      <alignment/>
    </xf>
    <xf numFmtId="0" fontId="0" fillId="7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2" xfId="0" applyFont="1" applyFill="1" applyBorder="1" applyAlignment="1">
      <alignment vertical="center"/>
    </xf>
    <xf numFmtId="3" fontId="2" fillId="7" borderId="33" xfId="0" applyNumberFormat="1" applyFont="1" applyFill="1" applyBorder="1" applyAlignment="1">
      <alignment vertical="center"/>
    </xf>
    <xf numFmtId="3" fontId="2" fillId="7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3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3" xfId="0" applyFont="1" applyFill="1" applyBorder="1" applyAlignment="1">
      <alignment vertical="center"/>
    </xf>
    <xf numFmtId="0" fontId="2" fillId="7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7" borderId="41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5" xfId="0" applyNumberFormat="1" applyFill="1" applyBorder="1" applyAlignment="1">
      <alignment horizontal="right" vertical="center"/>
    </xf>
    <xf numFmtId="3" fontId="0" fillId="24" borderId="22" xfId="0" applyNumberFormat="1" applyFill="1" applyBorder="1" applyAlignment="1">
      <alignment horizontal="right" vertical="center"/>
    </xf>
    <xf numFmtId="3" fontId="0" fillId="24" borderId="18" xfId="0" applyNumberFormat="1" applyFill="1" applyBorder="1" applyAlignment="1">
      <alignment horizontal="right" vertical="center"/>
    </xf>
    <xf numFmtId="0" fontId="30" fillId="7" borderId="23" xfId="0" applyFont="1" applyFill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/>
    </xf>
    <xf numFmtId="3" fontId="30" fillId="7" borderId="25" xfId="0" applyNumberFormat="1" applyFont="1" applyFill="1" applyBorder="1" applyAlignment="1">
      <alignment horizontal="center" vertical="center" wrapText="1"/>
    </xf>
    <xf numFmtId="3" fontId="30" fillId="7" borderId="26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Border="1" applyAlignment="1">
      <alignment/>
    </xf>
    <xf numFmtId="3" fontId="29" fillId="0" borderId="40" xfId="0" applyNumberFormat="1" applyFont="1" applyFill="1" applyBorder="1" applyAlignment="1">
      <alignment horizontal="right"/>
    </xf>
    <xf numFmtId="3" fontId="29" fillId="0" borderId="4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29" fillId="0" borderId="18" xfId="0" applyNumberFormat="1" applyFont="1" applyBorder="1" applyAlignment="1">
      <alignment wrapText="1"/>
    </xf>
    <xf numFmtId="3" fontId="29" fillId="0" borderId="30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left"/>
    </xf>
    <xf numFmtId="3" fontId="30" fillId="0" borderId="18" xfId="0" applyNumberFormat="1" applyFont="1" applyBorder="1" applyAlignment="1">
      <alignment/>
    </xf>
    <xf numFmtId="3" fontId="30" fillId="0" borderId="40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34" fillId="7" borderId="1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4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6" borderId="32" xfId="0" applyFont="1" applyFill="1" applyBorder="1" applyAlignment="1">
      <alignment horizontal="left" vertical="center"/>
    </xf>
    <xf numFmtId="3" fontId="2" fillId="26" borderId="33" xfId="0" applyNumberFormat="1" applyFont="1" applyFill="1" applyBorder="1" applyAlignment="1">
      <alignment horizontal="right" vertical="center"/>
    </xf>
    <xf numFmtId="3" fontId="2" fillId="26" borderId="34" xfId="0" applyNumberFormat="1" applyFont="1" applyFill="1" applyBorder="1" applyAlignment="1">
      <alignment horizontal="right" vertical="center"/>
    </xf>
    <xf numFmtId="0" fontId="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horizontal="right" vertical="center"/>
    </xf>
    <xf numFmtId="0" fontId="22" fillId="26" borderId="32" xfId="0" applyFont="1" applyFill="1" applyBorder="1" applyAlignment="1">
      <alignment vertical="center"/>
    </xf>
    <xf numFmtId="3" fontId="2" fillId="26" borderId="33" xfId="0" applyNumberFormat="1" applyFont="1" applyFill="1" applyBorder="1" applyAlignment="1">
      <alignment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/>
    </xf>
    <xf numFmtId="0" fontId="2" fillId="26" borderId="32" xfId="0" applyFont="1" applyFill="1" applyBorder="1" applyAlignment="1">
      <alignment vertical="center"/>
    </xf>
    <xf numFmtId="3" fontId="0" fillId="26" borderId="34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4" borderId="11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1" xfId="0" applyNumberFormat="1" applyFont="1" applyFill="1" applyBorder="1" applyAlignment="1">
      <alignment vertical="center" wrapText="1"/>
    </xf>
    <xf numFmtId="3" fontId="0" fillId="24" borderId="14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1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/>
    </xf>
    <xf numFmtId="3" fontId="2" fillId="7" borderId="40" xfId="0" applyNumberFormat="1" applyFont="1" applyFill="1" applyBorder="1" applyAlignment="1">
      <alignment horizontal="center"/>
    </xf>
    <xf numFmtId="0" fontId="2" fillId="26" borderId="32" xfId="0" applyFont="1" applyFill="1" applyBorder="1" applyAlignment="1">
      <alignment horizontal="left" vertical="center"/>
    </xf>
    <xf numFmtId="3" fontId="2" fillId="26" borderId="34" xfId="0" applyNumberFormat="1" applyFont="1" applyFill="1" applyBorder="1" applyAlignment="1">
      <alignment horizontal="right" vertical="center"/>
    </xf>
    <xf numFmtId="3" fontId="2" fillId="26" borderId="44" xfId="0" applyNumberFormat="1" applyFont="1" applyFill="1" applyBorder="1" applyAlignment="1">
      <alignment vertical="center"/>
    </xf>
    <xf numFmtId="3" fontId="2" fillId="26" borderId="34" xfId="0" applyNumberFormat="1" applyFont="1" applyFill="1" applyBorder="1" applyAlignment="1">
      <alignment vertical="center"/>
    </xf>
    <xf numFmtId="1" fontId="2" fillId="26" borderId="34" xfId="0" applyNumberFormat="1" applyFont="1" applyFill="1" applyBorder="1" applyAlignment="1">
      <alignment vertical="center"/>
    </xf>
    <xf numFmtId="0" fontId="2" fillId="26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4" borderId="19" xfId="0" applyNumberFormat="1" applyFont="1" applyFill="1" applyBorder="1" applyAlignment="1">
      <alignment vertical="center" wrapText="1"/>
    </xf>
    <xf numFmtId="3" fontId="21" fillId="24" borderId="19" xfId="0" applyNumberFormat="1" applyFont="1" applyFill="1" applyBorder="1" applyAlignment="1">
      <alignment horizontal="right" vertical="center" wrapText="1"/>
    </xf>
    <xf numFmtId="3" fontId="2" fillId="24" borderId="19" xfId="0" applyNumberFormat="1" applyFont="1" applyFill="1" applyBorder="1" applyAlignment="1">
      <alignment horizontal="right" vertical="center"/>
    </xf>
    <xf numFmtId="3" fontId="2" fillId="24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3" fontId="2" fillId="26" borderId="10" xfId="0" applyNumberFormat="1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2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4" xfId="0" applyNumberFormat="1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5" xfId="47" applyFont="1" applyFill="1" applyBorder="1" applyAlignment="1">
      <alignment horizontal="center" vertical="top" wrapText="1"/>
      <protection/>
    </xf>
    <xf numFmtId="0" fontId="39" fillId="0" borderId="46" xfId="47" applyFont="1" applyFill="1" applyBorder="1" applyAlignment="1">
      <alignment vertical="top" wrapText="1"/>
      <protection/>
    </xf>
    <xf numFmtId="0" fontId="36" fillId="7" borderId="47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ont="1" applyFill="1" applyAlignment="1">
      <alignment vertical="top" wrapText="1"/>
      <protection/>
    </xf>
    <xf numFmtId="0" fontId="36" fillId="7" borderId="47" xfId="47" applyFont="1" applyFill="1" applyBorder="1" applyAlignment="1">
      <alignment vertical="top" wrapText="1"/>
      <protection/>
    </xf>
    <xf numFmtId="0" fontId="36" fillId="0" borderId="48" xfId="47" applyFont="1" applyFill="1" applyBorder="1" applyAlignment="1">
      <alignment vertical="top" wrapText="1"/>
      <protection/>
    </xf>
    <xf numFmtId="0" fontId="64" fillId="0" borderId="49" xfId="47" applyFont="1" applyFill="1" applyBorder="1" applyAlignment="1">
      <alignment vertical="top" wrapText="1"/>
      <protection/>
    </xf>
    <xf numFmtId="0" fontId="36" fillId="0" borderId="50" xfId="47" applyFont="1" applyFill="1" applyBorder="1" applyAlignment="1">
      <alignment vertical="top" wrapText="1"/>
      <protection/>
    </xf>
    <xf numFmtId="0" fontId="37" fillId="0" borderId="47" xfId="47" applyFont="1" applyFill="1" applyBorder="1" applyAlignment="1">
      <alignment vertical="top" wrapText="1"/>
      <protection/>
    </xf>
    <xf numFmtId="0" fontId="36" fillId="0" borderId="51" xfId="47" applyFont="1" applyFill="1" applyBorder="1" applyAlignment="1">
      <alignment vertical="top" wrapText="1"/>
      <protection/>
    </xf>
    <xf numFmtId="0" fontId="37" fillId="0" borderId="45" xfId="47" applyFont="1" applyFill="1" applyBorder="1" applyAlignment="1">
      <alignment horizontal="left" vertical="top" wrapText="1"/>
      <protection/>
    </xf>
    <xf numFmtId="0" fontId="36" fillId="7" borderId="47" xfId="47" applyFont="1" applyFill="1" applyBorder="1" applyAlignment="1">
      <alignment horizontal="left" vertical="top" wrapText="1"/>
      <protection/>
    </xf>
    <xf numFmtId="49" fontId="0" fillId="24" borderId="18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3" fontId="2" fillId="0" borderId="0" xfId="0" applyNumberFormat="1" applyFont="1" applyAlignment="1">
      <alignment/>
    </xf>
    <xf numFmtId="0" fontId="30" fillId="0" borderId="31" xfId="0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3" fontId="30" fillId="0" borderId="12" xfId="0" applyNumberFormat="1" applyFont="1" applyFill="1" applyBorder="1" applyAlignment="1">
      <alignment/>
    </xf>
    <xf numFmtId="3" fontId="30" fillId="0" borderId="52" xfId="0" applyNumberFormat="1" applyFont="1" applyFill="1" applyBorder="1" applyAlignment="1">
      <alignment/>
    </xf>
    <xf numFmtId="0" fontId="29" fillId="0" borderId="31" xfId="0" applyFont="1" applyFill="1" applyBorder="1" applyAlignment="1">
      <alignment horizontal="center"/>
    </xf>
    <xf numFmtId="0" fontId="29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0" fillId="0" borderId="3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/>
    </xf>
    <xf numFmtId="3" fontId="30" fillId="0" borderId="12" xfId="0" applyNumberFormat="1" applyFont="1" applyFill="1" applyBorder="1" applyAlignment="1">
      <alignment wrapText="1"/>
    </xf>
    <xf numFmtId="3" fontId="30" fillId="0" borderId="52" xfId="0" applyNumberFormat="1" applyFont="1" applyFill="1" applyBorder="1" applyAlignment="1">
      <alignment wrapText="1"/>
    </xf>
    <xf numFmtId="3" fontId="30" fillId="0" borderId="39" xfId="0" applyNumberFormat="1" applyFont="1" applyBorder="1" applyAlignment="1">
      <alignment/>
    </xf>
    <xf numFmtId="3" fontId="30" fillId="0" borderId="18" xfId="0" applyNumberFormat="1" applyFont="1" applyBorder="1" applyAlignment="1">
      <alignment wrapText="1"/>
    </xf>
    <xf numFmtId="3" fontId="30" fillId="0" borderId="12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horizontal="center" vertical="center"/>
    </xf>
    <xf numFmtId="3" fontId="0" fillId="7" borderId="18" xfId="0" applyNumberForma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4" xfId="49" applyNumberFormat="1" applyFont="1" applyFill="1" applyBorder="1" applyAlignment="1">
      <alignment vertical="center" wrapText="1"/>
      <protection/>
    </xf>
    <xf numFmtId="0" fontId="2" fillId="7" borderId="24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30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30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66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30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5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5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6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vertical="center"/>
    </xf>
    <xf numFmtId="3" fontId="2" fillId="7" borderId="40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0" fillId="0" borderId="17" xfId="0" applyNumberFormat="1" applyBorder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0" xfId="49" applyNumberFormat="1" applyFont="1" applyBorder="1" applyAlignment="1">
      <alignment horizontal="right"/>
      <protection/>
    </xf>
    <xf numFmtId="165" fontId="2" fillId="0" borderId="30" xfId="0" applyNumberFormat="1" applyFont="1" applyBorder="1" applyAlignment="1">
      <alignment horizontal="right"/>
    </xf>
    <xf numFmtId="165" fontId="0" fillId="0" borderId="3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39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30" xfId="0" applyNumberFormat="1" applyFont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19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2" fillId="7" borderId="18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Continuous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58" fillId="0" borderId="0" xfId="0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Continuous" vertical="top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5" xfId="0" applyNumberForma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vertical="center"/>
    </xf>
    <xf numFmtId="49" fontId="2" fillId="0" borderId="0" xfId="0" applyNumberFormat="1" applyFont="1" applyFill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58" fillId="0" borderId="0" xfId="0" applyFont="1" applyFill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0" fillId="16" borderId="38" xfId="0" applyFont="1" applyFill="1" applyBorder="1" applyAlignment="1">
      <alignment/>
    </xf>
    <xf numFmtId="0" fontId="30" fillId="16" borderId="19" xfId="0" applyFont="1" applyFill="1" applyBorder="1" applyAlignment="1">
      <alignment/>
    </xf>
    <xf numFmtId="0" fontId="30" fillId="16" borderId="53" xfId="0" applyFont="1" applyFill="1" applyBorder="1" applyAlignment="1">
      <alignment/>
    </xf>
    <xf numFmtId="0" fontId="29" fillId="0" borderId="29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4" xfId="0" applyFont="1" applyFill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7" fillId="0" borderId="0" xfId="0" applyFont="1" applyAlignment="1">
      <alignment/>
    </xf>
    <xf numFmtId="0" fontId="29" fillId="0" borderId="42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1" fillId="0" borderId="0" xfId="0" applyFont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centerContinuous" vertical="center"/>
    </xf>
    <xf numFmtId="3" fontId="0" fillId="0" borderId="15" xfId="0" applyNumberFormat="1" applyFill="1" applyBorder="1" applyAlignment="1">
      <alignment horizontal="centerContinuous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2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/>
    </xf>
    <xf numFmtId="0" fontId="2" fillId="7" borderId="14" xfId="0" applyFont="1" applyFill="1" applyBorder="1" applyAlignment="1">
      <alignment horizontal="centerContinuous" vertical="center"/>
    </xf>
    <xf numFmtId="0" fontId="2" fillId="7" borderId="18" xfId="0" applyFont="1" applyFill="1" applyBorder="1" applyAlignment="1">
      <alignment horizontal="centerContinuous" vertical="center" wrapText="1"/>
    </xf>
    <xf numFmtId="0" fontId="2" fillId="7" borderId="11" xfId="0" applyFont="1" applyFill="1" applyBorder="1" applyAlignment="1">
      <alignment horizontal="centerContinuous" vertical="center" wrapText="1"/>
    </xf>
    <xf numFmtId="0" fontId="2" fillId="7" borderId="18" xfId="0" applyFont="1" applyFill="1" applyBorder="1" applyAlignment="1">
      <alignment horizontal="centerContinuous" vertical="center"/>
    </xf>
    <xf numFmtId="0" fontId="2" fillId="7" borderId="11" xfId="0" applyFont="1" applyFill="1" applyBorder="1" applyAlignment="1">
      <alignment horizontal="centerContinuous"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35" fillId="0" borderId="0" xfId="0" applyFont="1" applyAlignment="1">
      <alignment/>
    </xf>
    <xf numFmtId="0" fontId="2" fillId="0" borderId="2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0" fillId="7" borderId="11" xfId="0" applyFill="1" applyBorder="1" applyAlignment="1">
      <alignment horizontal="centerContinuous" vertical="center"/>
    </xf>
    <xf numFmtId="0" fontId="2" fillId="7" borderId="19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14" fontId="0" fillId="0" borderId="12" xfId="49" applyNumberFormat="1" applyBorder="1" applyAlignment="1">
      <alignment horizontal="right"/>
      <protection/>
    </xf>
    <xf numFmtId="14" fontId="0" fillId="0" borderId="15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7" xfId="47" applyNumberFormat="1" applyFont="1" applyFill="1" applyBorder="1" applyAlignment="1">
      <alignment horizontal="right" vertical="top" wrapText="1"/>
      <protection/>
    </xf>
    <xf numFmtId="215" fontId="37" fillId="0" borderId="47" xfId="47" applyNumberFormat="1" applyFont="1" applyFill="1" applyBorder="1" applyAlignment="1">
      <alignment horizontal="right" vertical="top" wrapText="1"/>
      <protection/>
    </xf>
    <xf numFmtId="215" fontId="36" fillId="0" borderId="59" xfId="47" applyNumberFormat="1" applyFont="1" applyFill="1" applyBorder="1" applyAlignment="1">
      <alignment horizontal="right" vertical="top" wrapText="1"/>
      <protection/>
    </xf>
    <xf numFmtId="0" fontId="11" fillId="0" borderId="18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3" fontId="11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justify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3" fontId="30" fillId="0" borderId="30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9" fillId="0" borderId="46" xfId="47" applyFont="1" applyFill="1" applyBorder="1" applyAlignment="1">
      <alignment vertical="top" wrapText="1"/>
      <protection/>
    </xf>
    <xf numFmtId="215" fontId="37" fillId="0" borderId="47" xfId="47" applyNumberFormat="1" applyFont="1" applyFill="1" applyBorder="1" applyAlignment="1">
      <alignment horizontal="right" vertical="top" wrapText="1"/>
      <protection/>
    </xf>
    <xf numFmtId="215" fontId="37" fillId="0" borderId="47" xfId="47" applyNumberFormat="1" applyFont="1" applyFill="1" applyBorder="1" applyAlignment="1">
      <alignment horizontal="center" vertical="top" wrapText="1"/>
      <protection/>
    </xf>
    <xf numFmtId="215" fontId="36" fillId="0" borderId="47" xfId="47" applyNumberFormat="1" applyFont="1" applyFill="1" applyBorder="1" applyAlignment="1">
      <alignment horizontal="right" vertical="top" wrapText="1"/>
      <protection/>
    </xf>
    <xf numFmtId="215" fontId="36" fillId="0" borderId="47" xfId="47" applyNumberFormat="1" applyFont="1" applyFill="1" applyBorder="1" applyAlignment="1">
      <alignment horizontal="center" vertical="top" wrapText="1"/>
      <protection/>
    </xf>
    <xf numFmtId="0" fontId="36" fillId="7" borderId="47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38" fillId="0" borderId="45" xfId="47" applyFont="1" applyFill="1" applyBorder="1" applyAlignment="1">
      <alignment horizontal="center" vertical="top" wrapText="1"/>
      <protection/>
    </xf>
    <xf numFmtId="0" fontId="36" fillId="24" borderId="47" xfId="47" applyFont="1" applyFill="1" applyBorder="1" applyAlignment="1">
      <alignment vertical="top" wrapText="1"/>
      <protection/>
    </xf>
    <xf numFmtId="0" fontId="63" fillId="0" borderId="0" xfId="47" applyFont="1" applyFill="1" applyBorder="1" applyAlignment="1">
      <alignment vertical="top" wrapText="1"/>
      <protection/>
    </xf>
    <xf numFmtId="0" fontId="62" fillId="0" borderId="0" xfId="47" applyFont="1" applyFill="1" applyBorder="1" applyAlignment="1">
      <alignment horizontal="right" vertical="top" wrapText="1"/>
      <protection/>
    </xf>
    <xf numFmtId="0" fontId="5" fillId="7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wrapText="1"/>
    </xf>
    <xf numFmtId="0" fontId="65" fillId="0" borderId="60" xfId="0" applyFont="1" applyBorder="1" applyAlignment="1">
      <alignment horizontal="left" wrapText="1"/>
    </xf>
    <xf numFmtId="0" fontId="0" fillId="0" borderId="60" xfId="0" applyBorder="1" applyAlignment="1">
      <alignment horizontal="left" wrapText="1"/>
    </xf>
    <xf numFmtId="4" fontId="2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7" borderId="18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24" borderId="18" xfId="0" applyFont="1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7" borderId="18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24" borderId="1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32" fillId="0" borderId="0" xfId="48" applyFont="1" applyAlignment="1">
      <alignment wrapText="1"/>
      <protection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75"/>
          <c:y val="-0.00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75"/>
          <c:y val="0.37125"/>
          <c:w val="0.537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/>
            </c:strRef>
          </c:cat>
          <c:val>
            <c:numRef>
              <c:f>'čerpání KÚ '!$E$57:$E$61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43675"/>
          <c:w val="0.1942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25"/>
          <c:y val="0.371"/>
          <c:w val="0.54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775"/>
          <c:w val="0.19075"/>
          <c:h val="0.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38425"/>
          <a:ext cx="133731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" name="Picture 2" descr="Chart_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106275"/>
          <a:ext cx="628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26</xdr:col>
      <xdr:colOff>0</xdr:colOff>
      <xdr:row>43</xdr:row>
      <xdr:rowOff>0</xdr:rowOff>
    </xdr:to>
    <xdr:pic>
      <xdr:nvPicPr>
        <xdr:cNvPr id="3" name="Picture 3" descr="Chart_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12106275"/>
          <a:ext cx="6886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5</xdr:col>
      <xdr:colOff>876300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0925175"/>
        <a:ext cx="7286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3460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785" t="s">
        <v>372</v>
      </c>
      <c r="E1" s="785"/>
    </row>
    <row r="2" spans="4:5" ht="15">
      <c r="D2" s="786" t="s">
        <v>820</v>
      </c>
      <c r="E2" s="786"/>
    </row>
    <row r="3" spans="4:5" ht="6.75" customHeight="1">
      <c r="D3" s="138"/>
      <c r="E3" s="138"/>
    </row>
    <row r="4" spans="1:5" s="602" customFormat="1" ht="21.75" customHeight="1">
      <c r="A4" s="927" t="s">
        <v>987</v>
      </c>
      <c r="B4" s="928"/>
      <c r="C4" s="928"/>
      <c r="D4" s="928"/>
      <c r="E4" s="928"/>
    </row>
    <row r="5" spans="1:5" ht="17.25" customHeight="1">
      <c r="A5" s="787" t="s">
        <v>171</v>
      </c>
      <c r="B5" s="458"/>
      <c r="C5" s="458"/>
      <c r="D5" s="458"/>
      <c r="E5" s="458"/>
    </row>
    <row r="6" spans="1:5" ht="8.25" customHeight="1">
      <c r="A6" s="333"/>
      <c r="B6" s="334"/>
      <c r="C6" s="334"/>
      <c r="D6" s="334"/>
      <c r="E6" s="334"/>
    </row>
    <row r="7" ht="12.75" customHeight="1" thickBot="1">
      <c r="E7" s="335" t="s">
        <v>172</v>
      </c>
    </row>
    <row r="8" spans="1:5" ht="26.25" customHeight="1">
      <c r="A8" s="336" t="s">
        <v>173</v>
      </c>
      <c r="B8" s="337" t="s">
        <v>174</v>
      </c>
      <c r="C8" s="337" t="s">
        <v>175</v>
      </c>
      <c r="D8" s="338" t="s">
        <v>176</v>
      </c>
      <c r="E8" s="339" t="s">
        <v>177</v>
      </c>
    </row>
    <row r="9" spans="1:9" ht="15" customHeight="1">
      <c r="A9" s="340" t="s">
        <v>178</v>
      </c>
      <c r="B9" s="341">
        <f>'PLNĚNÍ PŘÍJMŮ '!B15</f>
        <v>3220486</v>
      </c>
      <c r="C9" s="427">
        <v>3220486</v>
      </c>
      <c r="D9" s="428">
        <v>2703877</v>
      </c>
      <c r="E9" s="342">
        <f>D9/C9*100</f>
        <v>83.95866338186224</v>
      </c>
      <c r="G9" s="120"/>
      <c r="H9" s="120"/>
      <c r="I9" s="120"/>
    </row>
    <row r="10" spans="1:9" ht="15" customHeight="1">
      <c r="A10" s="343" t="s">
        <v>179</v>
      </c>
      <c r="B10" s="344">
        <f>'PLNĚNÍ PŘÍJMŮ '!B39+'PLNĚNÍ PŘÍJMŮ '!B76</f>
        <v>251719</v>
      </c>
      <c r="C10" s="346">
        <v>274115</v>
      </c>
      <c r="D10" s="429">
        <v>234714</v>
      </c>
      <c r="E10" s="345">
        <f>D10/C10*100</f>
        <v>85.62610583149409</v>
      </c>
      <c r="G10" s="376"/>
      <c r="H10" s="376"/>
      <c r="I10" s="376"/>
    </row>
    <row r="11" spans="1:9" ht="15" customHeight="1">
      <c r="A11" s="343" t="s">
        <v>180</v>
      </c>
      <c r="B11" s="344">
        <f>'PLNĚNÍ PŘÍJMŮ '!B48</f>
        <v>20200</v>
      </c>
      <c r="C11" s="346">
        <v>21735</v>
      </c>
      <c r="D11" s="429">
        <v>24559</v>
      </c>
      <c r="E11" s="345">
        <f>D11/C11*100</f>
        <v>112.99286864504256</v>
      </c>
      <c r="G11" s="376"/>
      <c r="H11" s="376"/>
      <c r="I11" s="376"/>
    </row>
    <row r="12" spans="1:9" s="24" customFormat="1" ht="15" customHeight="1" thickBot="1">
      <c r="A12" s="652" t="s">
        <v>181</v>
      </c>
      <c r="B12" s="524">
        <f>'PLNĚNÍ PŘÍJMŮ '!B69</f>
        <v>3791043</v>
      </c>
      <c r="C12" s="524">
        <v>4980926</v>
      </c>
      <c r="D12" s="524">
        <v>4891325</v>
      </c>
      <c r="E12" s="653">
        <f>D12/C12*100</f>
        <v>98.20111762351017</v>
      </c>
      <c r="G12" s="380"/>
      <c r="H12" s="380"/>
      <c r="I12" s="380"/>
    </row>
    <row r="13" spans="1:9" ht="20.25" customHeight="1" thickBot="1">
      <c r="A13" s="556" t="s">
        <v>182</v>
      </c>
      <c r="B13" s="516">
        <f>'PLNĚNÍ PŘÍJMŮ '!B79</f>
        <v>7283448</v>
      </c>
      <c r="C13" s="516">
        <f>SUM(C9:C12)</f>
        <v>8497262</v>
      </c>
      <c r="D13" s="516">
        <f>SUM(D9:D12)</f>
        <v>7854475</v>
      </c>
      <c r="E13" s="516">
        <f>D13/C13*100</f>
        <v>92.43536329702438</v>
      </c>
      <c r="G13" s="120"/>
      <c r="H13" s="120"/>
      <c r="I13" s="120"/>
    </row>
    <row r="14" spans="1:9" ht="12.75" customHeight="1" thickBot="1">
      <c r="A14" s="349"/>
      <c r="B14" s="350"/>
      <c r="C14" s="350"/>
      <c r="D14" s="350"/>
      <c r="E14" s="345"/>
      <c r="G14" s="120"/>
      <c r="H14" s="120"/>
      <c r="I14" s="120"/>
    </row>
    <row r="15" spans="1:9" ht="20.25" customHeight="1" thickBot="1">
      <c r="A15" s="514" t="s">
        <v>183</v>
      </c>
      <c r="B15" s="515">
        <f>'PLNĚNÍ PŘÍJMŮ '!B99</f>
        <v>1307327</v>
      </c>
      <c r="C15" s="515">
        <f>4!C21</f>
        <v>1824123</v>
      </c>
      <c r="D15" s="515">
        <f>4!D21</f>
        <v>972838</v>
      </c>
      <c r="E15" s="557">
        <f>D15/C15*100</f>
        <v>53.33182027747032</v>
      </c>
      <c r="G15" s="120"/>
      <c r="H15" s="120"/>
      <c r="I15" s="120"/>
    </row>
    <row r="16" spans="1:9" ht="7.5" customHeight="1" thickBot="1">
      <c r="A16" s="349"/>
      <c r="B16" s="350"/>
      <c r="C16" s="350"/>
      <c r="D16" s="350"/>
      <c r="E16" s="350"/>
      <c r="G16" s="120"/>
      <c r="H16" s="120"/>
      <c r="I16" s="120"/>
    </row>
    <row r="17" spans="1:9" ht="20.25" customHeight="1" thickBot="1">
      <c r="A17" s="351" t="s">
        <v>184</v>
      </c>
      <c r="B17" s="352">
        <f>SUM(B15+B13)</f>
        <v>8590775</v>
      </c>
      <c r="C17" s="352">
        <f>SUM(C15+C13)</f>
        <v>10321385</v>
      </c>
      <c r="D17" s="352">
        <f>SUM(D15+D13)</f>
        <v>8827313</v>
      </c>
      <c r="E17" s="353">
        <f>D17/C17*100</f>
        <v>85.5245008300727</v>
      </c>
      <c r="G17" s="120"/>
      <c r="H17" s="120"/>
      <c r="I17" s="120"/>
    </row>
    <row r="18" spans="2:9" ht="7.5" customHeight="1" thickBot="1">
      <c r="B18" s="330"/>
      <c r="C18" s="330"/>
      <c r="D18" s="330"/>
      <c r="G18" s="376"/>
      <c r="H18" s="376"/>
      <c r="I18" s="376"/>
    </row>
    <row r="19" spans="1:9" ht="18.75" customHeight="1" thickBot="1">
      <c r="A19" s="351" t="s">
        <v>185</v>
      </c>
      <c r="B19" s="354"/>
      <c r="C19" s="354"/>
      <c r="D19" s="355"/>
      <c r="E19" s="356"/>
      <c r="G19" s="376"/>
      <c r="H19" s="376"/>
      <c r="I19" s="376"/>
    </row>
    <row r="20" spans="1:9" ht="15" customHeight="1">
      <c r="A20" s="357" t="s">
        <v>186</v>
      </c>
      <c r="B20" s="358">
        <f>'VÝDAJE - kapitoly'!D4</f>
        <v>73215</v>
      </c>
      <c r="C20" s="203">
        <f>'VÝDAJE - kapitoly'!E4</f>
        <v>73520</v>
      </c>
      <c r="D20" s="427">
        <f>'VÝDAJE - kapitoly'!F4</f>
        <v>42509</v>
      </c>
      <c r="E20" s="342">
        <f aca="true" t="shared" si="0" ref="E20:E34">D20/C20*100</f>
        <v>57.819640914036995</v>
      </c>
      <c r="G20" s="376"/>
      <c r="H20" s="376"/>
      <c r="I20" s="376"/>
    </row>
    <row r="21" spans="1:9" ht="15" customHeight="1">
      <c r="A21" s="359" t="s">
        <v>187</v>
      </c>
      <c r="B21" s="183">
        <f>'VÝDAJE - kapitoly'!D5</f>
        <v>4054254</v>
      </c>
      <c r="C21" s="183">
        <f>'VÝDAJE - kapitoly'!E5</f>
        <v>4422214</v>
      </c>
      <c r="D21" s="346">
        <f>'VÝDAJE - kapitoly'!F5</f>
        <v>3300397</v>
      </c>
      <c r="E21" s="345">
        <f t="shared" si="0"/>
        <v>74.63223172827004</v>
      </c>
      <c r="G21" s="376"/>
      <c r="H21" s="376"/>
      <c r="I21" s="376"/>
    </row>
    <row r="22" spans="1:9" ht="15" customHeight="1">
      <c r="A22" s="360" t="s">
        <v>188</v>
      </c>
      <c r="B22" s="361">
        <f>'VÝDAJE - kapitoly'!D6</f>
        <v>154367</v>
      </c>
      <c r="C22" s="361">
        <f>'VÝDAJE - kapitoly'!E6</f>
        <v>175040</v>
      </c>
      <c r="D22" s="346">
        <f>'VÝDAJE - kapitoly'!F6</f>
        <v>106310</v>
      </c>
      <c r="E22" s="345">
        <f t="shared" si="0"/>
        <v>60.734689213893965</v>
      </c>
      <c r="G22" s="376"/>
      <c r="H22" s="376"/>
      <c r="I22" s="376"/>
    </row>
    <row r="23" spans="1:9" ht="15" customHeight="1">
      <c r="A23" s="360" t="s">
        <v>189</v>
      </c>
      <c r="B23" s="361">
        <f>'VÝDAJE - kapitoly'!D7</f>
        <v>329652</v>
      </c>
      <c r="C23" s="361">
        <f>'VÝDAJE - kapitoly'!E7</f>
        <v>416139</v>
      </c>
      <c r="D23" s="346">
        <f>'VÝDAJE - kapitoly'!F7</f>
        <v>257179</v>
      </c>
      <c r="E23" s="345">
        <f t="shared" si="0"/>
        <v>61.80122507143045</v>
      </c>
      <c r="G23" s="376"/>
      <c r="H23" s="376"/>
      <c r="I23" s="376"/>
    </row>
    <row r="24" spans="1:9" ht="15" customHeight="1">
      <c r="A24" s="360" t="s">
        <v>190</v>
      </c>
      <c r="B24" s="361">
        <f>'VÝDAJE - kapitoly'!D8</f>
        <v>8710</v>
      </c>
      <c r="C24" s="361">
        <f>'VÝDAJE - kapitoly'!E8</f>
        <v>15184</v>
      </c>
      <c r="D24" s="346">
        <f>'VÝDAJE - kapitoly'!F8</f>
        <v>8214</v>
      </c>
      <c r="E24" s="345">
        <f t="shared" si="0"/>
        <v>54.096417281348785</v>
      </c>
      <c r="G24" s="376"/>
      <c r="H24" s="376"/>
      <c r="I24" s="376"/>
    </row>
    <row r="25" spans="1:9" ht="15" customHeight="1">
      <c r="A25" s="360" t="s">
        <v>191</v>
      </c>
      <c r="B25" s="361">
        <f>'VÝDAJE - kapitoly'!D9</f>
        <v>4990</v>
      </c>
      <c r="C25" s="361">
        <f>'VÝDAJE - kapitoly'!E9</f>
        <v>4990</v>
      </c>
      <c r="D25" s="346">
        <f>'VÝDAJE - kapitoly'!F9</f>
        <v>865</v>
      </c>
      <c r="E25" s="345">
        <f t="shared" si="0"/>
        <v>17.334669338677354</v>
      </c>
      <c r="G25" s="376"/>
      <c r="H25" s="376"/>
      <c r="I25" s="376"/>
    </row>
    <row r="26" spans="1:9" ht="15" customHeight="1">
      <c r="A26" s="360" t="s">
        <v>192</v>
      </c>
      <c r="B26" s="361">
        <f>'VÝDAJE - kapitoly'!D10</f>
        <v>1468647</v>
      </c>
      <c r="C26" s="361">
        <f>'VÝDAJE - kapitoly'!E10</f>
        <v>1762188</v>
      </c>
      <c r="D26" s="346">
        <f>'VÝDAJE - kapitoly'!F10</f>
        <v>1101733</v>
      </c>
      <c r="E26" s="345">
        <f t="shared" si="0"/>
        <v>62.520741260296866</v>
      </c>
      <c r="G26" s="376"/>
      <c r="H26" s="376"/>
      <c r="I26" s="376"/>
    </row>
    <row r="27" spans="1:9" ht="15" customHeight="1">
      <c r="A27" s="360" t="s">
        <v>193</v>
      </c>
      <c r="B27" s="361">
        <f>'VÝDAJE - kapitoly'!D11</f>
        <v>98205</v>
      </c>
      <c r="C27" s="361">
        <f>'VÝDAJE - kapitoly'!E11</f>
        <v>122873</v>
      </c>
      <c r="D27" s="346">
        <f>'VÝDAJE - kapitoly'!F11</f>
        <v>98151</v>
      </c>
      <c r="E27" s="345">
        <f t="shared" si="0"/>
        <v>79.88003873918599</v>
      </c>
      <c r="G27" s="376"/>
      <c r="H27" s="376"/>
      <c r="I27" s="376"/>
    </row>
    <row r="28" spans="1:9" ht="15" customHeight="1">
      <c r="A28" s="360" t="s">
        <v>194</v>
      </c>
      <c r="B28" s="361">
        <f>'VÝDAJE - kapitoly'!D12</f>
        <v>12230</v>
      </c>
      <c r="C28" s="361">
        <f>'VÝDAJE - kapitoly'!E12</f>
        <v>17013</v>
      </c>
      <c r="D28" s="346">
        <f>'VÝDAJE - kapitoly'!F12</f>
        <v>11493</v>
      </c>
      <c r="E28" s="345">
        <f t="shared" si="0"/>
        <v>67.55422324105096</v>
      </c>
      <c r="G28" s="376"/>
      <c r="H28" s="376"/>
      <c r="I28" s="376"/>
    </row>
    <row r="29" spans="1:9" ht="15" customHeight="1">
      <c r="A29" s="360" t="s">
        <v>195</v>
      </c>
      <c r="B29" s="361">
        <f>'VÝDAJE - kapitoly'!D13</f>
        <v>52174</v>
      </c>
      <c r="C29" s="361">
        <f>'VÝDAJE - kapitoly'!E13</f>
        <v>56348</v>
      </c>
      <c r="D29" s="346">
        <f>'VÝDAJE - kapitoly'!F13</f>
        <v>30774</v>
      </c>
      <c r="E29" s="345">
        <f t="shared" si="0"/>
        <v>54.61418328955775</v>
      </c>
      <c r="G29" s="376"/>
      <c r="H29" s="376"/>
      <c r="I29" s="376"/>
    </row>
    <row r="30" spans="1:9" ht="15" customHeight="1">
      <c r="A30" s="360" t="s">
        <v>196</v>
      </c>
      <c r="B30" s="361">
        <f>'VÝDAJE - kapitoly'!D14</f>
        <v>260512</v>
      </c>
      <c r="C30" s="361">
        <f>'VÝDAJE - kapitoly'!E14</f>
        <v>262710</v>
      </c>
      <c r="D30" s="346">
        <f>'VÝDAJE - kapitoly'!F14</f>
        <v>159332</v>
      </c>
      <c r="E30" s="345">
        <f t="shared" si="0"/>
        <v>60.6493852537018</v>
      </c>
      <c r="G30" s="376"/>
      <c r="H30" s="376"/>
      <c r="I30" s="376"/>
    </row>
    <row r="31" spans="1:9" ht="15" customHeight="1">
      <c r="A31" s="360" t="s">
        <v>197</v>
      </c>
      <c r="B31" s="361">
        <f>'VÝDAJE - kapitoly'!D15</f>
        <v>94855</v>
      </c>
      <c r="C31" s="361">
        <f>'VÝDAJE - kapitoly'!E15</f>
        <v>105661</v>
      </c>
      <c r="D31" s="346">
        <f>'VÝDAJE - kapitoly'!F15</f>
        <v>42111</v>
      </c>
      <c r="E31" s="345">
        <f t="shared" si="0"/>
        <v>39.854818712675446</v>
      </c>
      <c r="G31" s="376"/>
      <c r="H31" s="376"/>
      <c r="I31" s="376"/>
    </row>
    <row r="32" spans="1:9" ht="15" customHeight="1">
      <c r="A32" s="359" t="s">
        <v>198</v>
      </c>
      <c r="B32" s="183">
        <f>'VÝDAJE - kapitoly'!D16</f>
        <v>386650</v>
      </c>
      <c r="C32" s="183">
        <f>'VÝDAJE - kapitoly'!E16</f>
        <v>503188</v>
      </c>
      <c r="D32" s="346">
        <f>'VÝDAJE - kapitoly'!F16</f>
        <v>182379</v>
      </c>
      <c r="E32" s="345">
        <f t="shared" si="0"/>
        <v>36.24470376877032</v>
      </c>
      <c r="G32" s="376"/>
      <c r="H32" s="376"/>
      <c r="I32" s="376"/>
    </row>
    <row r="33" spans="1:9" ht="15" customHeight="1">
      <c r="A33" s="360" t="s">
        <v>199</v>
      </c>
      <c r="B33" s="344">
        <f>'VÝDAJE - kapitoly'!D17</f>
        <v>35576</v>
      </c>
      <c r="C33" s="344">
        <f>'VÝDAJE - kapitoly'!E17</f>
        <v>41964</v>
      </c>
      <c r="D33" s="346">
        <f>'VÝDAJE - kapitoly'!F17</f>
        <v>17679</v>
      </c>
      <c r="E33" s="345">
        <f t="shared" si="0"/>
        <v>42.1289676865885</v>
      </c>
      <c r="G33" s="376"/>
      <c r="H33" s="376"/>
      <c r="I33" s="376"/>
    </row>
    <row r="34" spans="1:9" ht="15" customHeight="1">
      <c r="A34" s="360" t="s">
        <v>200</v>
      </c>
      <c r="B34" s="361">
        <f>'VÝDAJE - kapitoly'!D18</f>
        <v>67011</v>
      </c>
      <c r="C34" s="361">
        <f>'VÝDAJE - kapitoly'!E18</f>
        <v>73022</v>
      </c>
      <c r="D34" s="346">
        <f>'VÝDAJE - kapitoly'!F18</f>
        <v>13342</v>
      </c>
      <c r="E34" s="345">
        <f t="shared" si="0"/>
        <v>18.271205937936514</v>
      </c>
      <c r="G34" s="376"/>
      <c r="H34" s="376"/>
      <c r="I34" s="376"/>
    </row>
    <row r="35" spans="1:9" ht="15" customHeight="1">
      <c r="A35" s="360" t="s">
        <v>201</v>
      </c>
      <c r="B35" s="361">
        <f>'VÝDAJE - kapitoly'!D19</f>
        <v>255000</v>
      </c>
      <c r="C35" s="346">
        <f>'VÝDAJE - kapitoly'!E19</f>
        <v>58653</v>
      </c>
      <c r="D35" s="346">
        <v>0</v>
      </c>
      <c r="E35" s="345" t="s">
        <v>202</v>
      </c>
      <c r="G35" s="376"/>
      <c r="H35" s="376"/>
      <c r="I35" s="376"/>
    </row>
    <row r="36" spans="1:9" ht="12.75">
      <c r="A36" s="362" t="s">
        <v>203</v>
      </c>
      <c r="B36" s="363">
        <f>'VÝDAJE - kapitoly'!D20</f>
        <v>205000</v>
      </c>
      <c r="C36" s="364">
        <f>'VÝDAJE - kapitoly'!E20</f>
        <v>24532</v>
      </c>
      <c r="D36" s="346">
        <v>0</v>
      </c>
      <c r="E36" s="345" t="s">
        <v>202</v>
      </c>
      <c r="H36" s="376"/>
      <c r="I36" s="376"/>
    </row>
    <row r="37" spans="1:9" ht="12.75">
      <c r="A37" s="362" t="s">
        <v>204</v>
      </c>
      <c r="B37" s="363">
        <f>'VÝDAJE - kapitoly'!D21</f>
        <v>45000</v>
      </c>
      <c r="C37" s="364">
        <f>'VÝDAJE - kapitoly'!E21</f>
        <v>29121</v>
      </c>
      <c r="D37" s="346">
        <v>0</v>
      </c>
      <c r="E37" s="345" t="s">
        <v>202</v>
      </c>
      <c r="G37" s="376"/>
      <c r="H37" s="376"/>
      <c r="I37" s="376"/>
    </row>
    <row r="38" spans="1:9" ht="12.75">
      <c r="A38" s="362" t="s">
        <v>205</v>
      </c>
      <c r="B38" s="363">
        <f>'VÝDAJE - kapitoly'!D22</f>
        <v>5000</v>
      </c>
      <c r="C38" s="364">
        <f>'VÝDAJE - kapitoly'!E22</f>
        <v>5000</v>
      </c>
      <c r="D38" s="346">
        <v>0</v>
      </c>
      <c r="E38" s="345" t="s">
        <v>202</v>
      </c>
      <c r="G38" s="376"/>
      <c r="H38" s="376"/>
      <c r="I38" s="376"/>
    </row>
    <row r="39" spans="1:9" ht="15" customHeight="1" thickBot="1">
      <c r="A39" s="365" t="s">
        <v>206</v>
      </c>
      <c r="B39" s="366">
        <f>'VÝDAJE - kapitoly'!D23</f>
        <v>1210327</v>
      </c>
      <c r="C39" s="367">
        <f>'VÝDAJE - kapitoly'!E23</f>
        <v>1665129</v>
      </c>
      <c r="D39" s="346">
        <f>'VÝDAJE - kapitoly'!F23</f>
        <v>727626</v>
      </c>
      <c r="E39" s="345">
        <f>D39/C39*100</f>
        <v>43.697875660083994</v>
      </c>
      <c r="G39" s="376"/>
      <c r="H39" s="376"/>
      <c r="I39" s="376"/>
    </row>
    <row r="40" spans="1:9" ht="23.25" customHeight="1" thickBot="1">
      <c r="A40" s="521" t="s">
        <v>207</v>
      </c>
      <c r="B40" s="518">
        <f>SUM(B20+B21+B22+B23+B24+B25+B26+B27+B28+B29+B30+B31+B32+B33+B34+B35+B39)</f>
        <v>8566375</v>
      </c>
      <c r="C40" s="518">
        <f>SUM(C20:C39)-C35</f>
        <v>9775836</v>
      </c>
      <c r="D40" s="519">
        <f>SUM(D20:D34)+D39</f>
        <v>6100094</v>
      </c>
      <c r="E40" s="559">
        <f>D40/C40*100</f>
        <v>62.39971701652933</v>
      </c>
      <c r="G40" s="376"/>
      <c r="H40" s="376"/>
      <c r="I40" s="376"/>
    </row>
    <row r="41" spans="1:9" ht="8.25" customHeight="1" thickBot="1">
      <c r="A41" s="332"/>
      <c r="B41" s="368"/>
      <c r="C41" s="278"/>
      <c r="D41" s="278"/>
      <c r="E41" s="368"/>
      <c r="G41" s="376"/>
      <c r="H41" s="376"/>
      <c r="I41" s="376"/>
    </row>
    <row r="42" spans="1:9" ht="23.25" customHeight="1" thickBot="1">
      <c r="A42" s="514" t="s">
        <v>208</v>
      </c>
      <c r="B42" s="515">
        <v>24400</v>
      </c>
      <c r="C42" s="515">
        <f>4!C36</f>
        <v>545549</v>
      </c>
      <c r="D42" s="558">
        <f>4!D36</f>
        <v>526690</v>
      </c>
      <c r="E42" s="560">
        <f>D42/C42*100</f>
        <v>96.54311528387001</v>
      </c>
      <c r="G42" s="376"/>
      <c r="H42" s="376"/>
      <c r="I42" s="376"/>
    </row>
    <row r="43" spans="1:9" ht="7.5" customHeight="1" thickBot="1">
      <c r="A43" s="369"/>
      <c r="B43" s="370"/>
      <c r="C43" s="370"/>
      <c r="D43" s="370"/>
      <c r="E43" s="371"/>
      <c r="G43" s="376"/>
      <c r="H43" s="376"/>
      <c r="I43" s="376"/>
    </row>
    <row r="44" spans="1:9" ht="23.25" customHeight="1" thickBot="1">
      <c r="A44" s="372" t="s">
        <v>209</v>
      </c>
      <c r="B44" s="373">
        <f>SUM(B42+B40)</f>
        <v>8590775</v>
      </c>
      <c r="C44" s="373">
        <f>SUM(C42+C40)</f>
        <v>10321385</v>
      </c>
      <c r="D44" s="373">
        <f>SUM(D42+D40)</f>
        <v>6626784</v>
      </c>
      <c r="E44" s="374">
        <f>D44/C44*100</f>
        <v>64.20440667604203</v>
      </c>
      <c r="G44" s="376"/>
      <c r="H44" s="376"/>
      <c r="I44" s="376"/>
    </row>
    <row r="45" spans="2:9" ht="16.5" customHeight="1" thickBot="1">
      <c r="B45" s="330"/>
      <c r="C45" s="330"/>
      <c r="D45" s="330"/>
      <c r="G45" s="376"/>
      <c r="H45" s="376"/>
      <c r="I45" s="376"/>
    </row>
    <row r="46" spans="1:9" ht="19.5" customHeight="1" thickBot="1">
      <c r="A46" s="372" t="s">
        <v>210</v>
      </c>
      <c r="B46" s="373">
        <f>B17-B44</f>
        <v>0</v>
      </c>
      <c r="C46" s="373">
        <f>C17-C44</f>
        <v>0</v>
      </c>
      <c r="D46" s="373">
        <f>D17-D44</f>
        <v>2200529</v>
      </c>
      <c r="E46" s="374" t="s">
        <v>202</v>
      </c>
      <c r="G46" s="378"/>
      <c r="H46" s="378"/>
      <c r="I46" s="378"/>
    </row>
    <row r="47" spans="1:9" ht="12.75" customHeight="1">
      <c r="A47" s="375"/>
      <c r="B47" s="368"/>
      <c r="C47" s="368"/>
      <c r="D47" s="368"/>
      <c r="E47" s="350"/>
      <c r="G47" s="378"/>
      <c r="H47" s="378"/>
      <c r="I47" s="378"/>
    </row>
    <row r="48" spans="1:9" ht="12.75">
      <c r="A48" t="s">
        <v>211</v>
      </c>
      <c r="B48" s="330"/>
      <c r="C48" s="330"/>
      <c r="D48" s="330"/>
      <c r="G48" s="377"/>
      <c r="H48" s="377"/>
      <c r="I48" s="377"/>
    </row>
    <row r="49" spans="1:9" ht="12.75" customHeight="1">
      <c r="A49" s="379"/>
      <c r="B49" s="380"/>
      <c r="C49" s="380"/>
      <c r="D49" s="380"/>
      <c r="E49" s="10"/>
      <c r="G49" s="120"/>
      <c r="H49" s="120"/>
      <c r="I49" s="120"/>
    </row>
    <row r="50" spans="1:9" ht="12.75" customHeight="1">
      <c r="A50" s="369"/>
      <c r="B50" s="370"/>
      <c r="C50" s="370"/>
      <c r="D50" s="370"/>
      <c r="E50" s="371"/>
      <c r="G50" s="378"/>
      <c r="H50" s="378"/>
      <c r="I50" s="378"/>
    </row>
    <row r="51" spans="1:9" ht="12.75" customHeight="1">
      <c r="A51" s="369"/>
      <c r="B51" s="370"/>
      <c r="C51" s="370"/>
      <c r="D51" s="370"/>
      <c r="E51" s="371"/>
      <c r="G51" s="378"/>
      <c r="H51" s="378"/>
      <c r="I51" s="378"/>
    </row>
    <row r="52" spans="1:9" ht="12.75" customHeight="1">
      <c r="A52" s="332"/>
      <c r="B52" s="368"/>
      <c r="C52" s="368"/>
      <c r="D52" s="368"/>
      <c r="E52" s="350"/>
      <c r="G52" s="377"/>
      <c r="H52" s="377"/>
      <c r="I52" s="377"/>
    </row>
    <row r="53" spans="1:9" ht="12.75" customHeight="1">
      <c r="A53" s="10"/>
      <c r="B53" s="10"/>
      <c r="C53" s="10"/>
      <c r="D53" s="10"/>
      <c r="E53" s="10"/>
      <c r="G53" s="120"/>
      <c r="H53" s="120"/>
      <c r="I53" s="120"/>
    </row>
    <row r="54" spans="1:9" ht="12.75" customHeight="1">
      <c r="A54" s="332"/>
      <c r="B54" s="368"/>
      <c r="C54" s="368"/>
      <c r="D54" s="368"/>
      <c r="E54" s="350"/>
      <c r="G54" s="378"/>
      <c r="H54" s="378"/>
      <c r="I54" s="378"/>
    </row>
    <row r="55" spans="1:9" ht="12.75" customHeight="1">
      <c r="A55" s="332"/>
      <c r="B55" s="368"/>
      <c r="C55" s="368"/>
      <c r="D55" s="368"/>
      <c r="E55" s="350"/>
      <c r="G55" s="378"/>
      <c r="H55" s="378"/>
      <c r="I55" s="378"/>
    </row>
    <row r="56" spans="1:9" ht="12.75">
      <c r="A56" s="10"/>
      <c r="B56" s="10"/>
      <c r="C56" s="10"/>
      <c r="D56" s="10"/>
      <c r="E56" s="10"/>
      <c r="G56" s="378"/>
      <c r="H56" s="376"/>
      <c r="I56" s="378"/>
    </row>
    <row r="57" spans="1:9" ht="12.75" customHeight="1">
      <c r="A57" s="381"/>
      <c r="B57" s="382"/>
      <c r="C57" s="382"/>
      <c r="D57" s="383"/>
      <c r="E57" s="10"/>
      <c r="G57" s="377"/>
      <c r="H57" s="377"/>
      <c r="I57" s="377"/>
    </row>
    <row r="58" spans="1:9" ht="12.75" customHeight="1">
      <c r="A58" s="332"/>
      <c r="B58" s="332"/>
      <c r="C58" s="332"/>
      <c r="D58" s="383"/>
      <c r="E58" s="10"/>
      <c r="G58" s="120"/>
      <c r="H58" s="120"/>
      <c r="I58" s="120"/>
    </row>
    <row r="59" spans="1:9" ht="12.75">
      <c r="A59" s="120"/>
      <c r="B59" s="120"/>
      <c r="C59" s="120"/>
      <c r="D59" s="120"/>
      <c r="E59" s="120"/>
      <c r="G59" s="378"/>
      <c r="H59" s="378"/>
      <c r="I59" s="378"/>
    </row>
    <row r="60" spans="1:9" ht="12.75">
      <c r="A60" s="10"/>
      <c r="B60" s="10"/>
      <c r="C60" s="10"/>
      <c r="D60" s="384"/>
      <c r="E60" s="120"/>
      <c r="G60" s="378"/>
      <c r="H60" s="376"/>
      <c r="I60" s="378"/>
    </row>
    <row r="61" spans="1:9" ht="12.75">
      <c r="A61" s="120"/>
      <c r="B61" s="120"/>
      <c r="C61" s="120"/>
      <c r="D61" s="120"/>
      <c r="E61" s="120"/>
      <c r="G61" s="377"/>
      <c r="H61" s="377"/>
      <c r="I61" s="377"/>
    </row>
    <row r="62" spans="1:9" ht="12.75">
      <c r="A62" s="120"/>
      <c r="B62" s="120"/>
      <c r="C62" s="120"/>
      <c r="D62" s="377"/>
      <c r="E62" s="120"/>
      <c r="G62" s="120"/>
      <c r="H62" s="120"/>
      <c r="I62" s="120"/>
    </row>
    <row r="63" spans="7:9" ht="12.75">
      <c r="G63" s="120"/>
      <c r="H63" s="120"/>
      <c r="I63" s="120"/>
    </row>
    <row r="64" spans="7:9" ht="12.75">
      <c r="G64" s="120"/>
      <c r="H64" s="120"/>
      <c r="I64" s="120"/>
    </row>
    <row r="65" spans="7:9" ht="12.75">
      <c r="G65" s="120"/>
      <c r="H65" s="120"/>
      <c r="I65" s="120"/>
    </row>
    <row r="66" spans="7:9" ht="12.75">
      <c r="G66" s="120"/>
      <c r="H66" s="120"/>
      <c r="I66" s="120"/>
    </row>
    <row r="67" spans="7:9" ht="12.75">
      <c r="G67" s="120"/>
      <c r="H67" s="120"/>
      <c r="I67" s="120"/>
    </row>
  </sheetData>
  <sheetProtection/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824" t="s">
        <v>831</v>
      </c>
      <c r="B1" s="824"/>
      <c r="C1" s="824"/>
      <c r="D1" s="824"/>
      <c r="E1" s="824"/>
      <c r="F1" s="19"/>
      <c r="O1" s="57"/>
      <c r="P1" s="57"/>
    </row>
    <row r="2" spans="1:16" ht="18">
      <c r="A2" s="171"/>
      <c r="B2" s="171"/>
      <c r="C2" s="171"/>
      <c r="D2" s="171"/>
      <c r="E2" s="171"/>
      <c r="F2" s="19"/>
      <c r="O2" s="57"/>
      <c r="P2" s="57"/>
    </row>
    <row r="3" spans="1:2" ht="18" customHeight="1">
      <c r="A3" s="1"/>
      <c r="B3" s="1"/>
    </row>
    <row r="4" spans="1:5" ht="18" customHeight="1">
      <c r="A4" s="1" t="s">
        <v>832</v>
      </c>
      <c r="B4" s="1"/>
      <c r="D4" s="300">
        <v>3314576.2</v>
      </c>
      <c r="E4" s="1" t="s">
        <v>833</v>
      </c>
    </row>
    <row r="5" spans="1:5" ht="18" customHeight="1">
      <c r="A5" s="1"/>
      <c r="B5" s="1"/>
      <c r="D5" s="198"/>
      <c r="E5" s="2"/>
    </row>
    <row r="6" spans="1:2" ht="15.75">
      <c r="A6" s="1"/>
      <c r="B6" s="1"/>
    </row>
    <row r="7" spans="1:6" ht="16.5" thickBot="1">
      <c r="A7" s="1" t="s">
        <v>834</v>
      </c>
      <c r="B7" s="1"/>
      <c r="E7" s="335" t="s">
        <v>835</v>
      </c>
      <c r="F7" s="2"/>
    </row>
    <row r="8" spans="1:5" ht="25.5" customHeight="1">
      <c r="A8" s="407"/>
      <c r="B8" s="615" t="s">
        <v>239</v>
      </c>
      <c r="C8" s="616" t="s">
        <v>240</v>
      </c>
      <c r="D8" s="617" t="s">
        <v>176</v>
      </c>
      <c r="E8" s="408" t="s">
        <v>177</v>
      </c>
    </row>
    <row r="9" spans="1:5" ht="22.5" customHeight="1">
      <c r="A9" s="409" t="s">
        <v>836</v>
      </c>
      <c r="B9" s="183">
        <v>4701000</v>
      </c>
      <c r="C9" s="183">
        <v>4701000</v>
      </c>
      <c r="D9" s="183">
        <v>3525750</v>
      </c>
      <c r="E9" s="410">
        <f>D9/C9*100</f>
        <v>75</v>
      </c>
    </row>
    <row r="10" spans="1:5" ht="22.5" customHeight="1">
      <c r="A10" s="409" t="s">
        <v>837</v>
      </c>
      <c r="B10" s="183">
        <v>310000</v>
      </c>
      <c r="C10" s="183">
        <v>310000</v>
      </c>
      <c r="D10" s="183">
        <v>232500</v>
      </c>
      <c r="E10" s="410">
        <f>D10/C10*100</f>
        <v>75</v>
      </c>
    </row>
    <row r="11" spans="1:5" ht="16.5" customHeight="1" thickBot="1">
      <c r="A11" s="411" t="s">
        <v>838</v>
      </c>
      <c r="B11" s="412">
        <f>SUM(B9:B10)</f>
        <v>5011000</v>
      </c>
      <c r="C11" s="412">
        <f>SUM(C9:C10)</f>
        <v>5011000</v>
      </c>
      <c r="D11" s="412">
        <f>SUM(D9:D10)</f>
        <v>3758250</v>
      </c>
      <c r="E11" s="413">
        <f>D11/C11*100</f>
        <v>75</v>
      </c>
    </row>
    <row r="12" spans="1:5" ht="16.5" customHeight="1">
      <c r="A12" s="8"/>
      <c r="B12" s="15"/>
      <c r="C12" s="15"/>
      <c r="D12" s="15"/>
      <c r="E12" s="78"/>
    </row>
    <row r="13" spans="1:5" s="169" customFormat="1" ht="12.75">
      <c r="A13" s="24"/>
      <c r="B13" s="24"/>
      <c r="C13" s="24"/>
      <c r="D13" s="24"/>
      <c r="E13" s="24"/>
    </row>
    <row r="14" spans="1:5" ht="15.75">
      <c r="A14" s="55" t="s">
        <v>839</v>
      </c>
      <c r="B14" s="24"/>
      <c r="C14" s="24"/>
      <c r="D14" s="554">
        <f>D11+D4</f>
        <v>7072826.2</v>
      </c>
      <c r="E14" s="55" t="s">
        <v>833</v>
      </c>
    </row>
    <row r="16" ht="17.25" customHeight="1"/>
    <row r="17" spans="1:5" ht="16.5" thickBot="1">
      <c r="A17" s="1" t="s">
        <v>840</v>
      </c>
      <c r="B17" s="1"/>
      <c r="D17" s="24"/>
      <c r="E17" s="335" t="s">
        <v>835</v>
      </c>
    </row>
    <row r="18" spans="1:16" ht="25.5">
      <c r="A18" s="414"/>
      <c r="B18" s="615" t="s">
        <v>239</v>
      </c>
      <c r="C18" s="616" t="s">
        <v>240</v>
      </c>
      <c r="D18" s="618" t="s">
        <v>176</v>
      </c>
      <c r="E18" s="408" t="s">
        <v>177</v>
      </c>
      <c r="F18" s="9"/>
      <c r="O18" s="8"/>
      <c r="P18" s="9"/>
    </row>
    <row r="19" spans="1:16" ht="27" customHeight="1">
      <c r="A19" s="415" t="s">
        <v>841</v>
      </c>
      <c r="B19" s="183">
        <v>1437000</v>
      </c>
      <c r="C19" s="183">
        <v>1630000</v>
      </c>
      <c r="D19" s="183">
        <v>1010400</v>
      </c>
      <c r="E19" s="548">
        <f aca="true" t="shared" si="0" ref="E19:E24">D19/C19*100</f>
        <v>61.98773006134969</v>
      </c>
      <c r="F19" s="42"/>
      <c r="O19" s="20"/>
      <c r="P19" s="42"/>
    </row>
    <row r="20" spans="1:16" ht="27" customHeight="1">
      <c r="A20" s="415" t="s">
        <v>842</v>
      </c>
      <c r="B20" s="183">
        <v>2130000</v>
      </c>
      <c r="C20" s="183">
        <v>2130000</v>
      </c>
      <c r="D20" s="183">
        <v>1240000</v>
      </c>
      <c r="E20" s="418">
        <f t="shared" si="0"/>
        <v>58.21596244131455</v>
      </c>
      <c r="F20" s="42"/>
      <c r="O20" s="20"/>
      <c r="P20" s="42"/>
    </row>
    <row r="21" spans="1:16" ht="27" customHeight="1">
      <c r="A21" s="415" t="s">
        <v>843</v>
      </c>
      <c r="B21" s="183">
        <v>76000</v>
      </c>
      <c r="C21" s="183">
        <v>150000</v>
      </c>
      <c r="D21" s="183">
        <v>97000</v>
      </c>
      <c r="E21" s="410">
        <f t="shared" si="0"/>
        <v>64.66666666666666</v>
      </c>
      <c r="F21" s="42"/>
      <c r="O21" s="20"/>
      <c r="P21" s="42"/>
    </row>
    <row r="22" spans="1:16" ht="39.75" customHeight="1">
      <c r="A22" s="415" t="s">
        <v>844</v>
      </c>
      <c r="B22" s="183">
        <v>0</v>
      </c>
      <c r="C22" s="183">
        <v>3314570</v>
      </c>
      <c r="D22" s="183">
        <v>1192913</v>
      </c>
      <c r="E22" s="410">
        <f t="shared" si="0"/>
        <v>35.989977583819325</v>
      </c>
      <c r="F22" s="42"/>
      <c r="O22" s="20"/>
      <c r="P22" s="42"/>
    </row>
    <row r="23" spans="1:16" ht="27" customHeight="1">
      <c r="A23" s="525" t="s">
        <v>845</v>
      </c>
      <c r="B23" s="523">
        <v>1368000</v>
      </c>
      <c r="C23" s="523">
        <v>1101000</v>
      </c>
      <c r="D23" s="183">
        <v>292904</v>
      </c>
      <c r="E23" s="530">
        <f t="shared" si="0"/>
        <v>26.60345140781108</v>
      </c>
      <c r="F23" s="42"/>
      <c r="O23" s="20"/>
      <c r="P23" s="42"/>
    </row>
    <row r="24" spans="1:16" ht="16.5" customHeight="1" thickBot="1">
      <c r="A24" s="411" t="s">
        <v>846</v>
      </c>
      <c r="B24" s="412">
        <f>SUM(B19:B23)</f>
        <v>5011000</v>
      </c>
      <c r="C24" s="412">
        <f>SUM(C19:C23)</f>
        <v>8325570</v>
      </c>
      <c r="D24" s="412">
        <f>SUM(D19:D23)</f>
        <v>3833217</v>
      </c>
      <c r="E24" s="416">
        <f t="shared" si="0"/>
        <v>46.04149625791387</v>
      </c>
      <c r="F24" s="25"/>
      <c r="O24" s="15"/>
      <c r="P24" s="25"/>
    </row>
    <row r="25" ht="18" customHeight="1"/>
    <row r="26" ht="18" customHeight="1"/>
    <row r="27" ht="18" customHeight="1">
      <c r="D27" s="24"/>
    </row>
    <row r="28" spans="1:7" ht="15.75">
      <c r="A28" s="1" t="s">
        <v>847</v>
      </c>
      <c r="B28" s="1"/>
      <c r="D28" s="417">
        <f>SUM(D14-D24)</f>
        <v>3239609.2</v>
      </c>
      <c r="E28" s="1" t="s">
        <v>833</v>
      </c>
      <c r="F28" s="262"/>
      <c r="G28" s="262"/>
    </row>
    <row r="29" ht="12.75">
      <c r="D29" s="24"/>
    </row>
    <row r="30" spans="1:4" ht="18.75">
      <c r="A30" s="113"/>
      <c r="D30" s="198"/>
    </row>
    <row r="31" spans="1:4" ht="18.75">
      <c r="A31" s="113"/>
      <c r="D31" s="198"/>
    </row>
    <row r="32" ht="18.75">
      <c r="A32" s="115"/>
    </row>
    <row r="33" ht="18.75">
      <c r="A33" s="115"/>
    </row>
    <row r="34" ht="15.75">
      <c r="A34" s="117"/>
    </row>
    <row r="35" ht="18.75">
      <c r="A35" s="115"/>
    </row>
    <row r="36" ht="18.75">
      <c r="A36" s="115"/>
    </row>
    <row r="37" ht="18.75">
      <c r="A37" s="115"/>
    </row>
    <row r="38" ht="18.75">
      <c r="A38" s="119"/>
    </row>
    <row r="39" ht="18.75">
      <c r="A39" s="119"/>
    </row>
    <row r="40" ht="18.75">
      <c r="A40" s="119"/>
    </row>
    <row r="41" ht="18.75">
      <c r="A41" s="115"/>
    </row>
    <row r="42" ht="18.75">
      <c r="A42" s="115"/>
    </row>
    <row r="43" ht="15.75">
      <c r="A43" s="118"/>
    </row>
    <row r="44" ht="18.75">
      <c r="A44" s="116"/>
    </row>
    <row r="45" ht="18.75">
      <c r="A45" s="116"/>
    </row>
    <row r="46" ht="18.75">
      <c r="A46" s="116"/>
    </row>
    <row r="47" ht="18.75">
      <c r="A47" s="114"/>
    </row>
    <row r="48" ht="18.75">
      <c r="A48" s="116"/>
    </row>
    <row r="49" ht="18.75">
      <c r="A49" s="116"/>
    </row>
    <row r="50" ht="18.75">
      <c r="A50" s="116"/>
    </row>
    <row r="51" ht="15.75">
      <c r="A51" s="117"/>
    </row>
    <row r="52" ht="18.75">
      <c r="A52" s="116"/>
    </row>
    <row r="53" ht="15.75">
      <c r="A53" s="118"/>
    </row>
    <row r="54" ht="18.75">
      <c r="A54" s="114"/>
    </row>
    <row r="55" ht="15.75">
      <c r="A55" s="117"/>
    </row>
    <row r="56" ht="15.75">
      <c r="A56" s="118"/>
    </row>
    <row r="57" ht="15.75">
      <c r="A57" s="118"/>
    </row>
    <row r="58" ht="18.75">
      <c r="A58" s="116"/>
    </row>
    <row r="59" spans="1:2" ht="18.75">
      <c r="A59" s="116"/>
      <c r="B59" s="114"/>
    </row>
    <row r="60" ht="18.75">
      <c r="A60" s="116"/>
    </row>
  </sheetData>
  <sheetProtection/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G8" sqref="G8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602" customFormat="1" ht="17.25" customHeight="1">
      <c r="A1" s="824" t="s">
        <v>848</v>
      </c>
      <c r="B1" s="824"/>
      <c r="C1" s="824"/>
      <c r="D1" s="824"/>
      <c r="E1" s="824"/>
    </row>
    <row r="2" spans="1:5" ht="18" customHeight="1">
      <c r="A2" s="108"/>
      <c r="B2" s="171"/>
      <c r="C2" s="171"/>
      <c r="D2" s="171"/>
      <c r="E2" s="171"/>
    </row>
    <row r="3" spans="1:5" ht="18" customHeight="1">
      <c r="A3" s="171"/>
      <c r="B3" s="171"/>
      <c r="C3" s="171"/>
      <c r="D3" s="171"/>
      <c r="E3" s="171"/>
    </row>
    <row r="4" spans="1:2" ht="18" customHeight="1">
      <c r="A4" s="1"/>
      <c r="B4" s="1"/>
    </row>
    <row r="5" spans="1:5" ht="18" customHeight="1">
      <c r="A5" s="1" t="s">
        <v>832</v>
      </c>
      <c r="B5" s="1" t="s">
        <v>251</v>
      </c>
      <c r="D5" s="299">
        <v>38086281.6</v>
      </c>
      <c r="E5" s="2" t="s">
        <v>833</v>
      </c>
    </row>
    <row r="6" spans="1:5" ht="18" customHeight="1">
      <c r="A6" s="55"/>
      <c r="B6" s="55"/>
      <c r="D6" s="187"/>
      <c r="E6" s="2"/>
    </row>
    <row r="7" spans="1:2" ht="15.75">
      <c r="A7" s="55"/>
      <c r="B7" s="331"/>
    </row>
    <row r="8" spans="1:5" ht="16.5" thickBot="1">
      <c r="A8" s="55" t="s">
        <v>849</v>
      </c>
      <c r="B8" s="55"/>
      <c r="E8" s="335" t="s">
        <v>835</v>
      </c>
    </row>
    <row r="9" spans="1:5" ht="26.25" customHeight="1">
      <c r="A9" s="407"/>
      <c r="B9" s="615" t="s">
        <v>239</v>
      </c>
      <c r="C9" s="616" t="s">
        <v>240</v>
      </c>
      <c r="D9" s="617" t="s">
        <v>176</v>
      </c>
      <c r="E9" s="408" t="s">
        <v>177</v>
      </c>
    </row>
    <row r="10" spans="1:5" ht="22.5" customHeight="1">
      <c r="A10" s="409" t="s">
        <v>850</v>
      </c>
      <c r="B10" s="183">
        <v>0</v>
      </c>
      <c r="C10" s="183">
        <v>0</v>
      </c>
      <c r="D10" s="183">
        <v>112903</v>
      </c>
      <c r="E10" s="418" t="s">
        <v>202</v>
      </c>
    </row>
    <row r="11" spans="1:5" ht="22.5" customHeight="1">
      <c r="A11" s="409" t="s">
        <v>851</v>
      </c>
      <c r="B11" s="183">
        <v>0</v>
      </c>
      <c r="C11" s="183">
        <v>0</v>
      </c>
      <c r="D11" s="183">
        <v>1502</v>
      </c>
      <c r="E11" s="418" t="s">
        <v>202</v>
      </c>
    </row>
    <row r="12" spans="1:5" ht="16.5" customHeight="1" thickBot="1">
      <c r="A12" s="411" t="s">
        <v>838</v>
      </c>
      <c r="B12" s="412">
        <f>SUM(B10)</f>
        <v>0</v>
      </c>
      <c r="C12" s="412">
        <f>SUM(C10:C11)</f>
        <v>0</v>
      </c>
      <c r="D12" s="412">
        <f>SUM(D10:D11)</f>
        <v>114405</v>
      </c>
      <c r="E12" s="555" t="s">
        <v>202</v>
      </c>
    </row>
    <row r="13" spans="1:5" ht="18" customHeight="1">
      <c r="A13" s="14"/>
      <c r="D13" s="24"/>
      <c r="E13" s="24"/>
    </row>
    <row r="14" spans="1:5" ht="18" customHeight="1">
      <c r="A14" s="14"/>
      <c r="D14" s="24"/>
      <c r="E14" s="24"/>
    </row>
    <row r="15" spans="1:5" ht="15.75" customHeight="1">
      <c r="A15" s="1" t="s">
        <v>839</v>
      </c>
      <c r="B15" s="1"/>
      <c r="D15" s="419">
        <f>D5+D12</f>
        <v>38200686.6</v>
      </c>
      <c r="E15" s="40" t="s">
        <v>833</v>
      </c>
    </row>
    <row r="16" spans="4:5" ht="18" customHeight="1">
      <c r="D16" s="24"/>
      <c r="E16" s="24"/>
    </row>
    <row r="17" ht="18" customHeight="1"/>
    <row r="18" spans="1:5" ht="16.5" thickBot="1">
      <c r="A18" s="1" t="s">
        <v>840</v>
      </c>
      <c r="B18" s="1"/>
      <c r="E18" s="335" t="s">
        <v>835</v>
      </c>
    </row>
    <row r="19" spans="1:5" ht="26.25" customHeight="1">
      <c r="A19" s="414"/>
      <c r="B19" s="615" t="s">
        <v>239</v>
      </c>
      <c r="C19" s="616" t="s">
        <v>240</v>
      </c>
      <c r="D19" s="618" t="s">
        <v>176</v>
      </c>
      <c r="E19" s="408" t="s">
        <v>177</v>
      </c>
    </row>
    <row r="20" spans="1:5" ht="22.5" customHeight="1">
      <c r="A20" s="409" t="s">
        <v>852</v>
      </c>
      <c r="B20" s="183">
        <v>0</v>
      </c>
      <c r="C20" s="183">
        <v>78086290</v>
      </c>
      <c r="D20" s="183">
        <v>22814534</v>
      </c>
      <c r="E20" s="410">
        <f>D20/C20*100</f>
        <v>29.217080232650318</v>
      </c>
    </row>
    <row r="21" spans="1:5" ht="16.5" customHeight="1" thickBot="1">
      <c r="A21" s="411" t="s">
        <v>846</v>
      </c>
      <c r="B21" s="412">
        <f>SUM(B20:B20)</f>
        <v>0</v>
      </c>
      <c r="C21" s="412">
        <f>SUM(C20)</f>
        <v>78086290</v>
      </c>
      <c r="D21" s="412">
        <f>D20</f>
        <v>22814534</v>
      </c>
      <c r="E21" s="748">
        <f>D21/C21*100</f>
        <v>29.217080232650318</v>
      </c>
    </row>
    <row r="22" ht="12" customHeight="1">
      <c r="C22" s="12"/>
    </row>
    <row r="23" spans="3:5" ht="12" customHeight="1">
      <c r="C23" s="12"/>
      <c r="D23" s="24"/>
      <c r="E23" s="24"/>
    </row>
    <row r="24" spans="4:5" ht="12.75">
      <c r="D24" s="58"/>
      <c r="E24" s="24"/>
    </row>
    <row r="25" spans="1:5" ht="15.75">
      <c r="A25" s="314" t="s">
        <v>853</v>
      </c>
      <c r="D25" s="420">
        <f>D15-D21</f>
        <v>15386152.600000001</v>
      </c>
      <c r="E25" s="421" t="s">
        <v>833</v>
      </c>
    </row>
    <row r="26" spans="4:5" ht="12.75">
      <c r="D26" s="58"/>
      <c r="E26" s="24"/>
    </row>
    <row r="27" spans="4:5" ht="12.75">
      <c r="D27" s="24"/>
      <c r="E27" s="24"/>
    </row>
    <row r="28" spans="4:5" ht="12.75">
      <c r="D28" s="24"/>
      <c r="E28" s="24"/>
    </row>
    <row r="29" spans="4:5" ht="12.75">
      <c r="D29" s="58"/>
      <c r="E29" s="24"/>
    </row>
  </sheetData>
  <sheetProtection/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7"/>
  <sheetViews>
    <sheetView zoomScalePageLayoutView="0" workbookViewId="0" topLeftCell="A1">
      <selection activeCell="G8" sqref="G8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4.125" style="12" bestFit="1" customWidth="1"/>
    <col min="4" max="4" width="14.375" style="12" bestFit="1" customWidth="1"/>
    <col min="5" max="5" width="12.875" style="12" customWidth="1"/>
    <col min="6" max="6" width="15.875" style="12" customWidth="1"/>
    <col min="7" max="7" width="13.125" style="12" customWidth="1"/>
    <col min="8" max="8" width="12.00390625" style="0" hidden="1" customWidth="1"/>
    <col min="9" max="9" width="11.625" style="0" customWidth="1"/>
  </cols>
  <sheetData>
    <row r="1" spans="1:7" ht="17.25" thickBot="1">
      <c r="A1" s="949" t="s">
        <v>854</v>
      </c>
      <c r="B1" s="949"/>
      <c r="C1" s="949"/>
      <c r="D1" s="949"/>
      <c r="E1" s="950"/>
      <c r="F1" s="950"/>
      <c r="G1" s="950"/>
    </row>
    <row r="2" spans="1:7" ht="39.75" customHeight="1">
      <c r="A2" s="430" t="s">
        <v>855</v>
      </c>
      <c r="B2" s="431" t="s">
        <v>856</v>
      </c>
      <c r="C2" s="432" t="s">
        <v>857</v>
      </c>
      <c r="D2" s="432" t="s">
        <v>858</v>
      </c>
      <c r="E2" s="432" t="s">
        <v>859</v>
      </c>
      <c r="F2" s="432" t="s">
        <v>860</v>
      </c>
      <c r="G2" s="433" t="s">
        <v>861</v>
      </c>
    </row>
    <row r="3" spans="1:9" ht="14.25">
      <c r="A3" s="825" t="s">
        <v>862</v>
      </c>
      <c r="B3" s="826"/>
      <c r="C3" s="826"/>
      <c r="D3" s="826"/>
      <c r="E3" s="826"/>
      <c r="F3" s="826"/>
      <c r="G3" s="827"/>
      <c r="H3" s="12"/>
      <c r="I3" s="330"/>
    </row>
    <row r="4" spans="1:9" ht="14.25" customHeight="1">
      <c r="A4" s="674">
        <v>221</v>
      </c>
      <c r="B4" s="675" t="s">
        <v>863</v>
      </c>
      <c r="C4" s="676">
        <v>2500000</v>
      </c>
      <c r="D4" s="677">
        <v>1001460</v>
      </c>
      <c r="E4" s="677">
        <v>1099310</v>
      </c>
      <c r="F4" s="677"/>
      <c r="G4" s="925">
        <f aca="true" t="shared" si="0" ref="G4:G19">SUM(D4:F4)</f>
        <v>2100770</v>
      </c>
      <c r="H4" s="12"/>
      <c r="I4" s="330"/>
    </row>
    <row r="5" spans="1:9" ht="14.25" customHeight="1">
      <c r="A5" s="678">
        <v>222</v>
      </c>
      <c r="B5" s="679" t="s">
        <v>864</v>
      </c>
      <c r="C5" s="676">
        <v>4000000</v>
      </c>
      <c r="D5" s="677">
        <v>2421022</v>
      </c>
      <c r="E5" s="677">
        <v>1200721</v>
      </c>
      <c r="F5" s="677"/>
      <c r="G5" s="434">
        <f t="shared" si="0"/>
        <v>3621743</v>
      </c>
      <c r="H5" s="12"/>
      <c r="I5" s="330"/>
    </row>
    <row r="6" spans="1:9" ht="14.25" customHeight="1">
      <c r="A6" s="678">
        <v>223</v>
      </c>
      <c r="B6" s="679" t="s">
        <v>865</v>
      </c>
      <c r="C6" s="676">
        <v>1997404</v>
      </c>
      <c r="D6" s="677">
        <v>1992863</v>
      </c>
      <c r="E6" s="677"/>
      <c r="F6" s="677"/>
      <c r="G6" s="434">
        <f t="shared" si="0"/>
        <v>1992863</v>
      </c>
      <c r="H6" s="12"/>
      <c r="I6" s="330"/>
    </row>
    <row r="7" spans="1:9" ht="14.25" customHeight="1">
      <c r="A7" s="678">
        <v>224</v>
      </c>
      <c r="B7" s="679" t="s">
        <v>866</v>
      </c>
      <c r="C7" s="676">
        <v>500000</v>
      </c>
      <c r="D7" s="677">
        <v>207572</v>
      </c>
      <c r="E7" s="677">
        <v>283250</v>
      </c>
      <c r="F7" s="677"/>
      <c r="G7" s="434">
        <f t="shared" si="0"/>
        <v>490822</v>
      </c>
      <c r="H7" s="12"/>
      <c r="I7" s="330"/>
    </row>
    <row r="8" spans="1:9" ht="14.25" customHeight="1">
      <c r="A8" s="678">
        <v>225</v>
      </c>
      <c r="B8" s="679" t="s">
        <v>867</v>
      </c>
      <c r="C8" s="676">
        <v>8605604</v>
      </c>
      <c r="D8" s="677">
        <v>4433842</v>
      </c>
      <c r="E8" s="677">
        <v>3780739</v>
      </c>
      <c r="F8" s="677">
        <v>200000</v>
      </c>
      <c r="G8" s="434">
        <f t="shared" si="0"/>
        <v>8414581</v>
      </c>
      <c r="H8" s="12"/>
      <c r="I8" s="330"/>
    </row>
    <row r="9" spans="1:9" ht="14.25" customHeight="1">
      <c r="A9" s="678">
        <v>226</v>
      </c>
      <c r="B9" s="679" t="s">
        <v>868</v>
      </c>
      <c r="C9" s="676">
        <v>4456796</v>
      </c>
      <c r="D9" s="677">
        <v>843978</v>
      </c>
      <c r="E9" s="677">
        <v>3311792</v>
      </c>
      <c r="F9" s="677">
        <v>58443</v>
      </c>
      <c r="G9" s="434">
        <f t="shared" si="0"/>
        <v>4214213</v>
      </c>
      <c r="H9" s="12"/>
      <c r="I9" s="330"/>
    </row>
    <row r="10" spans="1:9" ht="14.25" customHeight="1">
      <c r="A10" s="678">
        <v>227</v>
      </c>
      <c r="B10" s="679" t="s">
        <v>869</v>
      </c>
      <c r="C10" s="676">
        <v>10000000</v>
      </c>
      <c r="D10" s="677">
        <v>1897259</v>
      </c>
      <c r="E10" s="677">
        <v>4954426</v>
      </c>
      <c r="F10" s="677">
        <v>44191</v>
      </c>
      <c r="G10" s="434">
        <f t="shared" si="0"/>
        <v>6895876</v>
      </c>
      <c r="H10" s="12"/>
      <c r="I10" s="330"/>
    </row>
    <row r="11" spans="1:9" ht="28.5" customHeight="1">
      <c r="A11" s="678">
        <v>228</v>
      </c>
      <c r="B11" s="679" t="s">
        <v>870</v>
      </c>
      <c r="C11" s="676">
        <v>499999</v>
      </c>
      <c r="D11" s="677">
        <v>248954</v>
      </c>
      <c r="E11" s="677">
        <v>17000</v>
      </c>
      <c r="F11" s="677"/>
      <c r="G11" s="434">
        <f t="shared" si="0"/>
        <v>265954</v>
      </c>
      <c r="H11" s="12"/>
      <c r="I11" s="330"/>
    </row>
    <row r="12" spans="1:9" ht="14.25" customHeight="1">
      <c r="A12" s="678">
        <v>229</v>
      </c>
      <c r="B12" s="679" t="s">
        <v>871</v>
      </c>
      <c r="C12" s="676">
        <v>750946</v>
      </c>
      <c r="D12" s="677">
        <v>430192</v>
      </c>
      <c r="E12" s="677">
        <v>317314</v>
      </c>
      <c r="F12" s="677"/>
      <c r="G12" s="434">
        <f t="shared" si="0"/>
        <v>747506</v>
      </c>
      <c r="H12" s="12"/>
      <c r="I12" s="330"/>
    </row>
    <row r="13" spans="1:9" ht="28.5" customHeight="1">
      <c r="A13" s="678">
        <v>230</v>
      </c>
      <c r="B13" s="679" t="s">
        <v>872</v>
      </c>
      <c r="C13" s="676">
        <v>750445</v>
      </c>
      <c r="D13" s="677">
        <v>79000</v>
      </c>
      <c r="E13" s="677">
        <v>668664</v>
      </c>
      <c r="F13" s="677"/>
      <c r="G13" s="434">
        <f t="shared" si="0"/>
        <v>747664</v>
      </c>
      <c r="H13" s="12"/>
      <c r="I13" s="330"/>
    </row>
    <row r="14" spans="1:9" ht="14.25" customHeight="1">
      <c r="A14" s="678">
        <v>231</v>
      </c>
      <c r="B14" s="679" t="s">
        <v>873</v>
      </c>
      <c r="C14" s="676">
        <v>986862</v>
      </c>
      <c r="D14" s="677">
        <v>33320</v>
      </c>
      <c r="E14" s="677">
        <v>356520</v>
      </c>
      <c r="F14" s="677">
        <v>597022</v>
      </c>
      <c r="G14" s="434">
        <f t="shared" si="0"/>
        <v>986862</v>
      </c>
      <c r="H14" s="12"/>
      <c r="I14" s="330"/>
    </row>
    <row r="15" spans="1:9" ht="14.25" customHeight="1">
      <c r="A15" s="678">
        <v>232</v>
      </c>
      <c r="B15" s="679" t="s">
        <v>874</v>
      </c>
      <c r="C15" s="676">
        <v>1000000</v>
      </c>
      <c r="D15" s="677">
        <v>1000000</v>
      </c>
      <c r="E15" s="677"/>
      <c r="F15" s="677"/>
      <c r="G15" s="434">
        <f t="shared" si="0"/>
        <v>1000000</v>
      </c>
      <c r="H15" s="12"/>
      <c r="I15" s="330"/>
    </row>
    <row r="16" spans="1:9" ht="14.25" customHeight="1">
      <c r="A16" s="674">
        <v>233</v>
      </c>
      <c r="B16" s="675" t="s">
        <v>875</v>
      </c>
      <c r="C16" s="676">
        <v>5276588</v>
      </c>
      <c r="D16" s="677">
        <v>1957909</v>
      </c>
      <c r="E16" s="677">
        <v>2966801</v>
      </c>
      <c r="F16" s="677"/>
      <c r="G16" s="434">
        <f t="shared" si="0"/>
        <v>4924710</v>
      </c>
      <c r="H16" s="12"/>
      <c r="I16" s="330"/>
    </row>
    <row r="17" spans="1:9" ht="14.25" customHeight="1">
      <c r="A17" s="674">
        <v>234</v>
      </c>
      <c r="B17" s="675" t="s">
        <v>876</v>
      </c>
      <c r="C17" s="676">
        <v>13834458</v>
      </c>
      <c r="D17" s="677">
        <v>4936551</v>
      </c>
      <c r="E17" s="677">
        <v>6806458</v>
      </c>
      <c r="F17" s="677">
        <v>82386</v>
      </c>
      <c r="G17" s="434">
        <f t="shared" si="0"/>
        <v>11825395</v>
      </c>
      <c r="H17" s="12"/>
      <c r="I17" s="330"/>
    </row>
    <row r="18" spans="1:9" ht="28.5" customHeight="1">
      <c r="A18" s="678">
        <v>235</v>
      </c>
      <c r="B18" s="680" t="s">
        <v>877</v>
      </c>
      <c r="C18" s="676">
        <v>2275172</v>
      </c>
      <c r="D18" s="677">
        <v>150000</v>
      </c>
      <c r="E18" s="677">
        <v>1828037</v>
      </c>
      <c r="F18" s="677">
        <v>292192</v>
      </c>
      <c r="G18" s="434">
        <f t="shared" si="0"/>
        <v>2270229</v>
      </c>
      <c r="H18" s="12"/>
      <c r="I18" s="330"/>
    </row>
    <row r="19" spans="1:9" ht="28.5" customHeight="1">
      <c r="A19" s="674">
        <v>236</v>
      </c>
      <c r="B19" s="675" t="s">
        <v>878</v>
      </c>
      <c r="C19" s="676">
        <v>2000000</v>
      </c>
      <c r="D19" s="677">
        <v>399740</v>
      </c>
      <c r="E19" s="677">
        <v>1093663</v>
      </c>
      <c r="F19" s="677">
        <v>81031</v>
      </c>
      <c r="G19" s="434">
        <f t="shared" si="0"/>
        <v>1574434</v>
      </c>
      <c r="H19" s="12"/>
      <c r="I19" s="330"/>
    </row>
    <row r="20" spans="1:9" ht="14.25" customHeight="1">
      <c r="A20" s="825" t="s">
        <v>879</v>
      </c>
      <c r="B20" s="826"/>
      <c r="C20" s="826"/>
      <c r="D20" s="826"/>
      <c r="E20" s="826"/>
      <c r="F20" s="826"/>
      <c r="G20" s="827"/>
      <c r="H20" s="12"/>
      <c r="I20" s="330"/>
    </row>
    <row r="21" spans="1:9" ht="14.25" customHeight="1">
      <c r="A21" s="674">
        <v>237</v>
      </c>
      <c r="B21" s="675" t="s">
        <v>880</v>
      </c>
      <c r="C21" s="676">
        <v>4976236</v>
      </c>
      <c r="D21" s="677"/>
      <c r="E21" s="677">
        <v>3314976</v>
      </c>
      <c r="F21" s="677">
        <v>1346722</v>
      </c>
      <c r="G21" s="434">
        <f aca="true" t="shared" si="1" ref="G21:G32">SUM(D21:F21)</f>
        <v>4661698</v>
      </c>
      <c r="H21" s="12"/>
      <c r="I21" s="330"/>
    </row>
    <row r="22" spans="1:9" ht="14.25" customHeight="1">
      <c r="A22" s="674">
        <v>238</v>
      </c>
      <c r="B22" s="675" t="s">
        <v>881</v>
      </c>
      <c r="C22" s="676">
        <v>10000000</v>
      </c>
      <c r="D22" s="677"/>
      <c r="E22" s="677">
        <v>4004982</v>
      </c>
      <c r="F22" s="677">
        <v>4705463</v>
      </c>
      <c r="G22" s="434"/>
      <c r="H22" s="12"/>
      <c r="I22" s="330"/>
    </row>
    <row r="23" spans="1:9" ht="14.25" customHeight="1">
      <c r="A23" s="678">
        <v>239</v>
      </c>
      <c r="B23" s="679" t="s">
        <v>882</v>
      </c>
      <c r="C23" s="676">
        <v>2000000</v>
      </c>
      <c r="D23" s="677"/>
      <c r="E23" s="677">
        <v>2000000</v>
      </c>
      <c r="F23" s="677"/>
      <c r="G23" s="434">
        <f t="shared" si="1"/>
        <v>2000000</v>
      </c>
      <c r="H23" s="12"/>
      <c r="I23" s="330"/>
    </row>
    <row r="24" spans="1:9" ht="14.25" customHeight="1">
      <c r="A24" s="678">
        <v>240</v>
      </c>
      <c r="B24" s="679" t="s">
        <v>883</v>
      </c>
      <c r="C24" s="676">
        <v>2000000</v>
      </c>
      <c r="D24" s="677"/>
      <c r="E24" s="677">
        <v>822087</v>
      </c>
      <c r="F24" s="677">
        <v>1073439</v>
      </c>
      <c r="G24" s="434">
        <f t="shared" si="1"/>
        <v>1895526</v>
      </c>
      <c r="H24" s="12"/>
      <c r="I24" s="330"/>
    </row>
    <row r="25" spans="1:9" ht="14.25" customHeight="1">
      <c r="A25" s="674">
        <v>241</v>
      </c>
      <c r="B25" s="675" t="s">
        <v>884</v>
      </c>
      <c r="C25" s="676">
        <v>1500000</v>
      </c>
      <c r="D25" s="677"/>
      <c r="E25" s="677">
        <v>890774</v>
      </c>
      <c r="F25" s="677">
        <v>513680</v>
      </c>
      <c r="G25" s="434">
        <f t="shared" si="1"/>
        <v>1404454</v>
      </c>
      <c r="H25" s="12"/>
      <c r="I25" s="330"/>
    </row>
    <row r="26" spans="1:9" ht="14.25" customHeight="1">
      <c r="A26" s="674">
        <v>242</v>
      </c>
      <c r="B26" s="675" t="s">
        <v>885</v>
      </c>
      <c r="C26" s="676">
        <v>5400000</v>
      </c>
      <c r="D26" s="677"/>
      <c r="E26" s="677">
        <v>2170713</v>
      </c>
      <c r="F26" s="677">
        <v>2622134</v>
      </c>
      <c r="G26" s="434">
        <f t="shared" si="1"/>
        <v>4792847</v>
      </c>
      <c r="H26" s="12"/>
      <c r="I26" s="330"/>
    </row>
    <row r="27" spans="1:9" ht="14.25" customHeight="1">
      <c r="A27" s="674">
        <v>243</v>
      </c>
      <c r="B27" s="675" t="s">
        <v>886</v>
      </c>
      <c r="C27" s="676">
        <v>5910628</v>
      </c>
      <c r="D27" s="677"/>
      <c r="E27" s="677">
        <v>1527354</v>
      </c>
      <c r="F27" s="677">
        <v>3871186</v>
      </c>
      <c r="G27" s="434">
        <f t="shared" si="1"/>
        <v>5398540</v>
      </c>
      <c r="H27" s="12"/>
      <c r="I27" s="330"/>
    </row>
    <row r="28" spans="1:9" ht="14.25" customHeight="1">
      <c r="A28" s="674">
        <v>244</v>
      </c>
      <c r="B28" s="675" t="s">
        <v>887</v>
      </c>
      <c r="C28" s="676">
        <v>430039</v>
      </c>
      <c r="D28" s="677"/>
      <c r="E28" s="677">
        <v>330425</v>
      </c>
      <c r="F28" s="677">
        <v>28877</v>
      </c>
      <c r="G28" s="434">
        <f t="shared" si="1"/>
        <v>359302</v>
      </c>
      <c r="H28" s="12"/>
      <c r="I28" s="330"/>
    </row>
    <row r="29" spans="1:9" ht="14.25" customHeight="1">
      <c r="A29" s="678">
        <v>245</v>
      </c>
      <c r="B29" s="679" t="s">
        <v>888</v>
      </c>
      <c r="C29" s="676">
        <v>1000000</v>
      </c>
      <c r="D29" s="677"/>
      <c r="E29" s="677">
        <v>322069</v>
      </c>
      <c r="F29" s="677">
        <v>455761</v>
      </c>
      <c r="G29" s="434">
        <f t="shared" si="1"/>
        <v>777830</v>
      </c>
      <c r="H29" s="12"/>
      <c r="I29" s="330"/>
    </row>
    <row r="30" spans="1:9" ht="14.25" customHeight="1">
      <c r="A30" s="674">
        <v>246</v>
      </c>
      <c r="B30" s="675" t="s">
        <v>889</v>
      </c>
      <c r="C30" s="676">
        <v>485788</v>
      </c>
      <c r="D30" s="677"/>
      <c r="E30" s="677">
        <v>188000</v>
      </c>
      <c r="F30" s="677">
        <v>237788</v>
      </c>
      <c r="G30" s="434">
        <f t="shared" si="1"/>
        <v>425788</v>
      </c>
      <c r="H30" s="12"/>
      <c r="I30" s="330"/>
    </row>
    <row r="31" spans="1:9" s="482" customFormat="1" ht="14.25" customHeight="1">
      <c r="A31" s="681">
        <v>247</v>
      </c>
      <c r="B31" s="682" t="s">
        <v>890</v>
      </c>
      <c r="C31" s="683">
        <v>2023658</v>
      </c>
      <c r="D31" s="684"/>
      <c r="E31" s="684">
        <v>319500</v>
      </c>
      <c r="F31" s="684">
        <v>1432128</v>
      </c>
      <c r="G31" s="434">
        <f t="shared" si="1"/>
        <v>1751628</v>
      </c>
      <c r="H31" s="111"/>
      <c r="I31" s="486"/>
    </row>
    <row r="32" spans="1:9" ht="14.25" customHeight="1">
      <c r="A32" s="674">
        <v>248</v>
      </c>
      <c r="B32" s="675" t="s">
        <v>891</v>
      </c>
      <c r="C32" s="676">
        <v>7000000</v>
      </c>
      <c r="D32" s="677"/>
      <c r="E32" s="677">
        <v>1092316</v>
      </c>
      <c r="F32" s="677">
        <v>3442582</v>
      </c>
      <c r="G32" s="434">
        <f t="shared" si="1"/>
        <v>4534898</v>
      </c>
      <c r="H32" s="12"/>
      <c r="I32" s="330"/>
    </row>
    <row r="33" spans="1:9" ht="14.25" customHeight="1">
      <c r="A33" s="825" t="s">
        <v>892</v>
      </c>
      <c r="B33" s="826"/>
      <c r="C33" s="826"/>
      <c r="D33" s="826"/>
      <c r="E33" s="826"/>
      <c r="F33" s="826"/>
      <c r="G33" s="827"/>
      <c r="H33" s="12"/>
      <c r="I33" s="330"/>
    </row>
    <row r="34" spans="1:9" ht="14.25" customHeight="1">
      <c r="A34" s="674">
        <v>249</v>
      </c>
      <c r="B34" s="675" t="s">
        <v>893</v>
      </c>
      <c r="C34" s="676">
        <v>10000000</v>
      </c>
      <c r="D34" s="677"/>
      <c r="E34" s="677"/>
      <c r="F34" s="677">
        <v>478900</v>
      </c>
      <c r="G34" s="434">
        <f aca="true" t="shared" si="2" ref="G34:G47">SUM(D34:F34)</f>
        <v>478900</v>
      </c>
      <c r="H34" s="12"/>
      <c r="I34" s="330"/>
    </row>
    <row r="35" spans="1:9" ht="14.25" customHeight="1">
      <c r="A35" s="674">
        <v>250</v>
      </c>
      <c r="B35" s="675" t="s">
        <v>894</v>
      </c>
      <c r="C35" s="676">
        <v>3414629</v>
      </c>
      <c r="D35" s="677"/>
      <c r="E35" s="677"/>
      <c r="F35" s="677">
        <v>486500</v>
      </c>
      <c r="G35" s="434">
        <f t="shared" si="2"/>
        <v>486500</v>
      </c>
      <c r="H35" s="12"/>
      <c r="I35" s="330"/>
    </row>
    <row r="36" spans="1:9" ht="14.25" customHeight="1">
      <c r="A36" s="674">
        <v>251</v>
      </c>
      <c r="B36" s="675" t="s">
        <v>895</v>
      </c>
      <c r="C36" s="676">
        <v>2994645</v>
      </c>
      <c r="D36" s="677"/>
      <c r="E36" s="677"/>
      <c r="F36" s="677">
        <v>288535</v>
      </c>
      <c r="G36" s="434">
        <f t="shared" si="2"/>
        <v>288535</v>
      </c>
      <c r="H36" s="12"/>
      <c r="I36" s="330"/>
    </row>
    <row r="37" spans="1:9" ht="14.25" customHeight="1">
      <c r="A37" s="674">
        <v>252</v>
      </c>
      <c r="B37" s="675" t="s">
        <v>896</v>
      </c>
      <c r="C37" s="676">
        <v>5966781</v>
      </c>
      <c r="D37" s="677"/>
      <c r="E37" s="677"/>
      <c r="F37" s="677"/>
      <c r="G37" s="434">
        <f t="shared" si="2"/>
        <v>0</v>
      </c>
      <c r="H37" s="12"/>
      <c r="I37" s="330"/>
    </row>
    <row r="38" spans="1:9" ht="28.5" customHeight="1">
      <c r="A38" s="674">
        <v>253</v>
      </c>
      <c r="B38" s="675" t="s">
        <v>897</v>
      </c>
      <c r="C38" s="676">
        <v>309808</v>
      </c>
      <c r="D38" s="677"/>
      <c r="E38" s="677"/>
      <c r="F38" s="677"/>
      <c r="G38" s="434">
        <f t="shared" si="2"/>
        <v>0</v>
      </c>
      <c r="H38" s="12"/>
      <c r="I38" s="330"/>
    </row>
    <row r="39" spans="1:9" ht="28.5" customHeight="1">
      <c r="A39" s="674">
        <v>254</v>
      </c>
      <c r="B39" s="675" t="s">
        <v>898</v>
      </c>
      <c r="C39" s="676">
        <v>500000</v>
      </c>
      <c r="D39" s="677"/>
      <c r="E39" s="677"/>
      <c r="F39" s="677"/>
      <c r="G39" s="434">
        <f t="shared" si="2"/>
        <v>0</v>
      </c>
      <c r="H39" s="12"/>
      <c r="I39" s="330"/>
    </row>
    <row r="40" spans="1:9" ht="14.25" customHeight="1">
      <c r="A40" s="674">
        <v>255</v>
      </c>
      <c r="B40" s="682" t="s">
        <v>899</v>
      </c>
      <c r="C40" s="676">
        <v>1631632</v>
      </c>
      <c r="D40" s="677"/>
      <c r="E40" s="677"/>
      <c r="F40" s="677"/>
      <c r="G40" s="434">
        <f t="shared" si="2"/>
        <v>0</v>
      </c>
      <c r="H40" s="12"/>
      <c r="I40" s="330"/>
    </row>
    <row r="41" spans="1:9" ht="14.25" customHeight="1">
      <c r="A41" s="674">
        <v>256</v>
      </c>
      <c r="B41" s="675" t="s">
        <v>900</v>
      </c>
      <c r="C41" s="676">
        <v>669781</v>
      </c>
      <c r="D41" s="677"/>
      <c r="E41" s="677"/>
      <c r="F41" s="677"/>
      <c r="G41" s="434">
        <f t="shared" si="2"/>
        <v>0</v>
      </c>
      <c r="H41" s="12"/>
      <c r="I41" s="330"/>
    </row>
    <row r="42" spans="1:9" ht="14.25" customHeight="1">
      <c r="A42" s="674">
        <v>257</v>
      </c>
      <c r="B42" s="675" t="s">
        <v>901</v>
      </c>
      <c r="C42" s="676">
        <v>5000000</v>
      </c>
      <c r="D42" s="677"/>
      <c r="E42" s="677"/>
      <c r="F42" s="677">
        <v>299904</v>
      </c>
      <c r="G42" s="434">
        <f t="shared" si="2"/>
        <v>299904</v>
      </c>
      <c r="H42" s="12"/>
      <c r="I42" s="330"/>
    </row>
    <row r="43" spans="1:9" ht="14.25" customHeight="1">
      <c r="A43" s="674">
        <v>258</v>
      </c>
      <c r="B43" s="675" t="s">
        <v>902</v>
      </c>
      <c r="C43" s="676">
        <v>1800000</v>
      </c>
      <c r="D43" s="677"/>
      <c r="E43" s="677"/>
      <c r="F43" s="677">
        <v>30200</v>
      </c>
      <c r="G43" s="434">
        <f t="shared" si="2"/>
        <v>30200</v>
      </c>
      <c r="H43" s="12"/>
      <c r="I43" s="330"/>
    </row>
    <row r="44" spans="1:9" ht="14.25" customHeight="1">
      <c r="A44" s="674">
        <v>259</v>
      </c>
      <c r="B44" s="682" t="s">
        <v>903</v>
      </c>
      <c r="C44" s="676">
        <v>2500000</v>
      </c>
      <c r="D44" s="677"/>
      <c r="E44" s="677"/>
      <c r="F44" s="677">
        <v>145470</v>
      </c>
      <c r="G44" s="434">
        <f t="shared" si="2"/>
        <v>145470</v>
      </c>
      <c r="H44" s="12"/>
      <c r="I44" s="330"/>
    </row>
    <row r="45" spans="1:9" ht="14.25" customHeight="1">
      <c r="A45" s="674">
        <v>260</v>
      </c>
      <c r="B45" s="675" t="s">
        <v>904</v>
      </c>
      <c r="C45" s="676">
        <v>654748</v>
      </c>
      <c r="D45" s="677"/>
      <c r="E45" s="677"/>
      <c r="F45" s="677"/>
      <c r="G45" s="434">
        <f t="shared" si="2"/>
        <v>0</v>
      </c>
      <c r="H45" s="12"/>
      <c r="I45" s="330"/>
    </row>
    <row r="46" spans="1:9" ht="14.25" customHeight="1">
      <c r="A46" s="674">
        <v>261</v>
      </c>
      <c r="B46" s="682" t="s">
        <v>905</v>
      </c>
      <c r="C46" s="676">
        <v>300000</v>
      </c>
      <c r="D46" s="677"/>
      <c r="E46" s="677"/>
      <c r="F46" s="677"/>
      <c r="G46" s="434">
        <f t="shared" si="2"/>
        <v>0</v>
      </c>
      <c r="H46" s="12"/>
      <c r="I46" s="330"/>
    </row>
    <row r="47" spans="1:9" ht="14.25" customHeight="1">
      <c r="A47" s="674">
        <v>262</v>
      </c>
      <c r="B47" s="675" t="s">
        <v>906</v>
      </c>
      <c r="C47" s="676">
        <v>2500000</v>
      </c>
      <c r="D47" s="677"/>
      <c r="E47" s="677"/>
      <c r="F47" s="677"/>
      <c r="G47" s="434">
        <f t="shared" si="2"/>
        <v>0</v>
      </c>
      <c r="H47" s="12"/>
      <c r="I47" s="330"/>
    </row>
    <row r="48" spans="1:8" ht="15.75" thickBot="1">
      <c r="A48" s="830" t="s">
        <v>907</v>
      </c>
      <c r="B48" s="831"/>
      <c r="C48" s="435">
        <f>SUM(C3:C47)</f>
        <v>140402647</v>
      </c>
      <c r="D48" s="435">
        <f>SUM(D3:D32)</f>
        <v>22033662</v>
      </c>
      <c r="E48" s="435">
        <f>SUM(E3:E32)</f>
        <v>45667891</v>
      </c>
      <c r="F48" s="435">
        <f>SUM(F3:F47)</f>
        <v>22814534</v>
      </c>
      <c r="G48" s="436">
        <f>SUM(G3:G47)</f>
        <v>81805642</v>
      </c>
      <c r="H48" s="78"/>
    </row>
    <row r="49" spans="1:18" ht="24.75" customHeight="1" thickBot="1">
      <c r="A49" s="437"/>
      <c r="B49" s="437"/>
      <c r="C49" s="438"/>
      <c r="D49" s="439"/>
      <c r="E49" s="439"/>
      <c r="F49" s="439"/>
      <c r="G49" s="439"/>
      <c r="H49" s="3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7" ht="15">
      <c r="A50" s="832" t="s">
        <v>908</v>
      </c>
      <c r="B50" s="833"/>
      <c r="C50" s="833"/>
      <c r="D50" s="833"/>
      <c r="E50" s="833"/>
      <c r="F50" s="833"/>
      <c r="G50" s="834"/>
    </row>
    <row r="51" spans="1:7" ht="39.75" customHeight="1">
      <c r="A51" s="440" t="s">
        <v>909</v>
      </c>
      <c r="B51" s="441" t="s">
        <v>856</v>
      </c>
      <c r="C51" s="442"/>
      <c r="D51" s="621" t="s">
        <v>910</v>
      </c>
      <c r="E51" s="443"/>
      <c r="F51" s="443"/>
      <c r="G51" s="444" t="s">
        <v>861</v>
      </c>
    </row>
    <row r="52" spans="1:7" ht="14.25" customHeight="1">
      <c r="A52" s="445">
        <v>213</v>
      </c>
      <c r="B52" s="446" t="s">
        <v>911</v>
      </c>
      <c r="C52" s="442"/>
      <c r="D52" s="686">
        <v>2770</v>
      </c>
      <c r="E52" s="443"/>
      <c r="F52" s="443"/>
      <c r="G52" s="434">
        <f>D52</f>
        <v>2770</v>
      </c>
    </row>
    <row r="53" spans="1:7" ht="14.25" customHeight="1">
      <c r="A53" s="445">
        <v>221</v>
      </c>
      <c r="B53" s="446" t="s">
        <v>863</v>
      </c>
      <c r="C53" s="442"/>
      <c r="D53" s="686">
        <v>8170</v>
      </c>
      <c r="E53" s="443"/>
      <c r="F53" s="443"/>
      <c r="G53" s="434">
        <f>D53</f>
        <v>8170</v>
      </c>
    </row>
    <row r="54" spans="1:7" ht="14.25" customHeight="1">
      <c r="A54" s="445">
        <v>239</v>
      </c>
      <c r="B54" s="446" t="s">
        <v>882</v>
      </c>
      <c r="C54" s="442"/>
      <c r="D54" s="686">
        <v>28978</v>
      </c>
      <c r="E54" s="443"/>
      <c r="F54" s="443"/>
      <c r="G54" s="434">
        <f>D54</f>
        <v>28978</v>
      </c>
    </row>
    <row r="55" spans="1:7" ht="14.25" customHeight="1">
      <c r="A55" s="445"/>
      <c r="B55" s="446"/>
      <c r="C55" s="442"/>
      <c r="D55" s="686"/>
      <c r="E55" s="443"/>
      <c r="F55" s="443"/>
      <c r="G55" s="434"/>
    </row>
    <row r="56" spans="1:7" ht="14.25" customHeight="1">
      <c r="A56" s="445"/>
      <c r="B56" s="446"/>
      <c r="C56" s="442"/>
      <c r="D56" s="443"/>
      <c r="E56" s="443"/>
      <c r="F56" s="443"/>
      <c r="G56" s="434"/>
    </row>
    <row r="57" spans="1:7" ht="14.25">
      <c r="A57" s="445"/>
      <c r="B57" s="447"/>
      <c r="C57" s="442"/>
      <c r="D57" s="448"/>
      <c r="E57" s="448"/>
      <c r="F57" s="448"/>
      <c r="G57" s="434"/>
    </row>
    <row r="58" spans="1:7" ht="14.25">
      <c r="A58" s="445"/>
      <c r="B58" s="447"/>
      <c r="C58" s="442"/>
      <c r="D58" s="448"/>
      <c r="E58" s="448"/>
      <c r="F58" s="448"/>
      <c r="G58" s="434"/>
    </row>
    <row r="59" spans="1:7" ht="15">
      <c r="A59" s="828" t="s">
        <v>912</v>
      </c>
      <c r="B59" s="829"/>
      <c r="C59" s="442"/>
      <c r="D59" s="448"/>
      <c r="E59" s="448"/>
      <c r="F59" s="448"/>
      <c r="G59" s="434">
        <f>SUM(G52:G58)</f>
        <v>39918</v>
      </c>
    </row>
    <row r="60" spans="1:7" ht="15">
      <c r="A60" s="835" t="s">
        <v>913</v>
      </c>
      <c r="B60" s="810"/>
      <c r="C60" s="442"/>
      <c r="D60" s="448"/>
      <c r="E60" s="448"/>
      <c r="F60" s="448"/>
      <c r="G60" s="434">
        <v>465</v>
      </c>
    </row>
    <row r="61" spans="1:7" ht="15">
      <c r="A61" s="835" t="s">
        <v>914</v>
      </c>
      <c r="B61" s="810"/>
      <c r="C61" s="442"/>
      <c r="D61" s="448"/>
      <c r="E61" s="448"/>
      <c r="F61" s="448"/>
      <c r="G61" s="434">
        <v>9977</v>
      </c>
    </row>
    <row r="62" spans="1:7" ht="15">
      <c r="A62" s="835" t="s">
        <v>915</v>
      </c>
      <c r="B62" s="810"/>
      <c r="C62" s="442"/>
      <c r="D62" s="448"/>
      <c r="E62" s="448"/>
      <c r="F62" s="448"/>
      <c r="G62" s="434">
        <v>62543</v>
      </c>
    </row>
    <row r="63" spans="1:7" ht="15">
      <c r="A63" s="828" t="s">
        <v>916</v>
      </c>
      <c r="B63" s="829"/>
      <c r="C63" s="442"/>
      <c r="D63" s="448"/>
      <c r="E63" s="448"/>
      <c r="F63" s="448"/>
      <c r="G63" s="434">
        <v>1502</v>
      </c>
    </row>
    <row r="64" spans="1:7" ht="15">
      <c r="A64" s="835" t="s">
        <v>917</v>
      </c>
      <c r="B64" s="810"/>
      <c r="C64" s="687"/>
      <c r="D64" s="688"/>
      <c r="E64" s="688"/>
      <c r="F64" s="688"/>
      <c r="G64" s="685">
        <v>40000000</v>
      </c>
    </row>
    <row r="65" spans="1:7" ht="15.75" thickBot="1">
      <c r="A65" s="837" t="s">
        <v>918</v>
      </c>
      <c r="B65" s="838"/>
      <c r="C65" s="449"/>
      <c r="D65" s="450"/>
      <c r="E65" s="450"/>
      <c r="F65" s="450"/>
      <c r="G65" s="451">
        <f>SUM(G59:G64)</f>
        <v>40114405</v>
      </c>
    </row>
    <row r="66" spans="1:7" ht="12.75" customHeight="1">
      <c r="A66" s="437"/>
      <c r="B66" s="437"/>
      <c r="C66" s="438"/>
      <c r="D66" s="438"/>
      <c r="E66" s="438"/>
      <c r="F66" s="438"/>
      <c r="G66" s="438"/>
    </row>
    <row r="67" spans="1:7" ht="15">
      <c r="A67" s="581" t="s">
        <v>919</v>
      </c>
      <c r="B67" s="581"/>
      <c r="C67" s="581"/>
      <c r="D67" s="582"/>
      <c r="E67" s="582"/>
      <c r="F67" s="951">
        <v>15386152.55</v>
      </c>
      <c r="G67" s="952"/>
    </row>
    <row r="68" spans="1:7" ht="15">
      <c r="A68" s="581"/>
      <c r="B68" s="581"/>
      <c r="C68" s="581"/>
      <c r="D68" s="582"/>
      <c r="E68" s="582"/>
      <c r="F68" s="582"/>
      <c r="G68" s="582"/>
    </row>
    <row r="69" spans="1:7" ht="12.75">
      <c r="A69" s="836" t="s">
        <v>920</v>
      </c>
      <c r="B69" s="836"/>
      <c r="C69" s="453"/>
      <c r="D69" s="453"/>
      <c r="E69" s="453"/>
      <c r="F69" s="453"/>
      <c r="G69" s="454"/>
    </row>
    <row r="70" spans="1:7" ht="12.75">
      <c r="A70" s="452"/>
      <c r="B70" s="452"/>
      <c r="C70" s="453"/>
      <c r="D70" s="453"/>
      <c r="E70" s="453"/>
      <c r="F70" s="453"/>
      <c r="G70" s="453"/>
    </row>
    <row r="71" spans="1:7" s="120" customFormat="1" ht="15.75">
      <c r="A71" s="455"/>
      <c r="B71" s="455"/>
      <c r="C71" s="456"/>
      <c r="D71" s="457"/>
      <c r="E71" s="457"/>
      <c r="F71" s="457"/>
      <c r="G71" s="457"/>
    </row>
    <row r="72" spans="3:7" s="120" customFormat="1" ht="12.75">
      <c r="C72" s="320"/>
      <c r="D72" s="320"/>
      <c r="E72" s="320"/>
      <c r="F72" s="320"/>
      <c r="G72" s="320"/>
    </row>
    <row r="73" spans="3:7" s="120" customFormat="1" ht="12.75">
      <c r="C73" s="320"/>
      <c r="D73" s="320"/>
      <c r="E73" s="320"/>
      <c r="F73" s="320"/>
      <c r="G73" s="320"/>
    </row>
    <row r="74" spans="3:7" s="120" customFormat="1" ht="12.75">
      <c r="C74" s="320"/>
      <c r="D74" s="320"/>
      <c r="E74" s="320"/>
      <c r="F74" s="320"/>
      <c r="G74" s="320"/>
    </row>
    <row r="75" spans="3:7" s="120" customFormat="1" ht="12.75">
      <c r="C75" s="320"/>
      <c r="D75" s="320"/>
      <c r="E75" s="320"/>
      <c r="F75" s="320"/>
      <c r="G75" s="320"/>
    </row>
    <row r="76" spans="3:7" s="120" customFormat="1" ht="12.75">
      <c r="C76" s="320"/>
      <c r="D76" s="320"/>
      <c r="E76" s="320"/>
      <c r="F76" s="320"/>
      <c r="G76" s="320"/>
    </row>
    <row r="77" spans="3:7" s="120" customFormat="1" ht="12.75">
      <c r="C77" s="320"/>
      <c r="D77" s="320"/>
      <c r="E77" s="320"/>
      <c r="F77" s="320"/>
      <c r="G77" s="454"/>
    </row>
    <row r="78" spans="3:7" s="120" customFormat="1" ht="12.75">
      <c r="C78" s="320"/>
      <c r="D78" s="320"/>
      <c r="E78" s="320"/>
      <c r="F78" s="320"/>
      <c r="G78" s="320"/>
    </row>
    <row r="79" spans="3:7" s="120" customFormat="1" ht="12.75">
      <c r="C79" s="320"/>
      <c r="D79" s="320"/>
      <c r="E79" s="320"/>
      <c r="F79" s="320"/>
      <c r="G79" s="320"/>
    </row>
    <row r="80" spans="3:7" s="120" customFormat="1" ht="12.75">
      <c r="C80" s="320"/>
      <c r="D80" s="320"/>
      <c r="E80" s="320"/>
      <c r="F80" s="320"/>
      <c r="G80" s="320"/>
    </row>
    <row r="81" spans="3:7" s="120" customFormat="1" ht="12.75">
      <c r="C81" s="320"/>
      <c r="D81" s="320"/>
      <c r="E81" s="320"/>
      <c r="F81" s="320"/>
      <c r="G81" s="320"/>
    </row>
    <row r="82" spans="3:7" s="120" customFormat="1" ht="12.75">
      <c r="C82" s="320"/>
      <c r="D82" s="320"/>
      <c r="E82" s="320"/>
      <c r="F82" s="320"/>
      <c r="G82" s="320"/>
    </row>
    <row r="83" spans="3:7" s="120" customFormat="1" ht="12.75">
      <c r="C83" s="320"/>
      <c r="D83" s="320"/>
      <c r="E83" s="320"/>
      <c r="F83" s="320"/>
      <c r="G83" s="320"/>
    </row>
    <row r="84" spans="3:7" s="120" customFormat="1" ht="12.75">
      <c r="C84" s="320"/>
      <c r="D84" s="320"/>
      <c r="E84" s="320"/>
      <c r="F84" s="320"/>
      <c r="G84" s="320"/>
    </row>
    <row r="85" spans="3:7" s="120" customFormat="1" ht="12.75">
      <c r="C85" s="320"/>
      <c r="D85" s="320"/>
      <c r="E85" s="320"/>
      <c r="F85" s="320"/>
      <c r="G85" s="320"/>
    </row>
    <row r="86" spans="3:7" s="120" customFormat="1" ht="12.75">
      <c r="C86" s="320"/>
      <c r="D86" s="320"/>
      <c r="E86" s="320"/>
      <c r="F86" s="320"/>
      <c r="G86" s="320"/>
    </row>
    <row r="87" spans="3:7" s="120" customFormat="1" ht="12.75">
      <c r="C87" s="320"/>
      <c r="D87" s="320"/>
      <c r="E87" s="320"/>
      <c r="F87" s="320"/>
      <c r="G87" s="320"/>
    </row>
    <row r="88" spans="3:7" s="120" customFormat="1" ht="12.75">
      <c r="C88" s="320"/>
      <c r="D88" s="320"/>
      <c r="E88" s="320"/>
      <c r="F88" s="320"/>
      <c r="G88" s="320"/>
    </row>
    <row r="89" spans="3:7" s="120" customFormat="1" ht="12.75">
      <c r="C89" s="320"/>
      <c r="D89" s="320"/>
      <c r="E89" s="320"/>
      <c r="F89" s="320"/>
      <c r="G89" s="320"/>
    </row>
    <row r="90" spans="3:7" s="120" customFormat="1" ht="12.75">
      <c r="C90" s="320"/>
      <c r="D90" s="320"/>
      <c r="E90" s="320"/>
      <c r="F90" s="320"/>
      <c r="G90" s="320"/>
    </row>
    <row r="91" spans="3:7" s="120" customFormat="1" ht="12.75">
      <c r="C91" s="320"/>
      <c r="D91" s="320"/>
      <c r="E91" s="320"/>
      <c r="F91" s="320"/>
      <c r="G91" s="320"/>
    </row>
    <row r="92" spans="3:7" s="120" customFormat="1" ht="12.75">
      <c r="C92" s="320"/>
      <c r="D92" s="320"/>
      <c r="E92" s="320"/>
      <c r="F92" s="320"/>
      <c r="G92" s="320"/>
    </row>
    <row r="93" spans="3:7" s="120" customFormat="1" ht="12.75">
      <c r="C93" s="320"/>
      <c r="D93" s="320"/>
      <c r="E93" s="320"/>
      <c r="F93" s="320"/>
      <c r="G93" s="320"/>
    </row>
    <row r="94" spans="3:7" s="120" customFormat="1" ht="12.75">
      <c r="C94" s="320"/>
      <c r="D94" s="320"/>
      <c r="E94" s="320"/>
      <c r="F94" s="320"/>
      <c r="G94" s="320"/>
    </row>
    <row r="95" spans="3:7" s="120" customFormat="1" ht="12.75">
      <c r="C95" s="320"/>
      <c r="D95" s="320"/>
      <c r="E95" s="320"/>
      <c r="F95" s="320"/>
      <c r="G95" s="320"/>
    </row>
    <row r="96" spans="3:7" s="120" customFormat="1" ht="12.75">
      <c r="C96" s="320"/>
      <c r="D96" s="320"/>
      <c r="E96" s="320"/>
      <c r="F96" s="320"/>
      <c r="G96" s="320"/>
    </row>
    <row r="97" spans="3:7" s="120" customFormat="1" ht="12.75">
      <c r="C97" s="320"/>
      <c r="D97" s="320"/>
      <c r="E97" s="320"/>
      <c r="F97" s="320"/>
      <c r="G97" s="320"/>
    </row>
    <row r="98" spans="3:7" s="120" customFormat="1" ht="12.75">
      <c r="C98" s="320"/>
      <c r="D98" s="320"/>
      <c r="E98" s="320"/>
      <c r="F98" s="320"/>
      <c r="G98" s="320"/>
    </row>
    <row r="99" spans="3:7" s="120" customFormat="1" ht="12.75">
      <c r="C99" s="320"/>
      <c r="D99" s="320"/>
      <c r="E99" s="320"/>
      <c r="F99" s="320"/>
      <c r="G99" s="320"/>
    </row>
    <row r="100" spans="3:7" s="120" customFormat="1" ht="12.75">
      <c r="C100" s="320"/>
      <c r="D100" s="320"/>
      <c r="E100" s="320"/>
      <c r="F100" s="320"/>
      <c r="G100" s="320"/>
    </row>
    <row r="101" spans="3:7" s="120" customFormat="1" ht="12.75">
      <c r="C101" s="320"/>
      <c r="D101" s="320"/>
      <c r="E101" s="320"/>
      <c r="F101" s="320"/>
      <c r="G101" s="320"/>
    </row>
    <row r="102" spans="3:7" s="120" customFormat="1" ht="12.75">
      <c r="C102" s="320"/>
      <c r="D102" s="320"/>
      <c r="E102" s="320"/>
      <c r="F102" s="320"/>
      <c r="G102" s="320"/>
    </row>
    <row r="103" spans="3:7" s="120" customFormat="1" ht="12.75">
      <c r="C103" s="320"/>
      <c r="D103" s="320"/>
      <c r="E103" s="320"/>
      <c r="F103" s="320"/>
      <c r="G103" s="320"/>
    </row>
    <row r="104" spans="3:7" s="120" customFormat="1" ht="12.75">
      <c r="C104" s="320"/>
      <c r="D104" s="320"/>
      <c r="E104" s="320"/>
      <c r="F104" s="320"/>
      <c r="G104" s="320"/>
    </row>
    <row r="105" spans="3:7" s="120" customFormat="1" ht="12.75">
      <c r="C105" s="320"/>
      <c r="D105" s="320"/>
      <c r="E105" s="320"/>
      <c r="F105" s="320"/>
      <c r="G105" s="320"/>
    </row>
    <row r="106" spans="3:7" s="120" customFormat="1" ht="12.75">
      <c r="C106" s="320"/>
      <c r="D106" s="320"/>
      <c r="E106" s="320"/>
      <c r="F106" s="320"/>
      <c r="G106" s="320"/>
    </row>
    <row r="107" spans="3:7" s="120" customFormat="1" ht="12.75">
      <c r="C107" s="320"/>
      <c r="D107" s="320"/>
      <c r="E107" s="320"/>
      <c r="F107" s="320"/>
      <c r="G107" s="320"/>
    </row>
    <row r="108" spans="3:7" s="120" customFormat="1" ht="12.75">
      <c r="C108" s="320"/>
      <c r="D108" s="320"/>
      <c r="E108" s="320"/>
      <c r="F108" s="320"/>
      <c r="G108" s="320"/>
    </row>
    <row r="109" spans="3:7" s="120" customFormat="1" ht="12.75">
      <c r="C109" s="320"/>
      <c r="D109" s="320"/>
      <c r="E109" s="320"/>
      <c r="F109" s="320"/>
      <c r="G109" s="320"/>
    </row>
    <row r="110" spans="3:7" s="120" customFormat="1" ht="12.75">
      <c r="C110" s="320"/>
      <c r="D110" s="320"/>
      <c r="E110" s="320"/>
      <c r="F110" s="320"/>
      <c r="G110" s="320"/>
    </row>
    <row r="111" spans="3:7" s="120" customFormat="1" ht="12.75">
      <c r="C111" s="320"/>
      <c r="D111" s="320"/>
      <c r="E111" s="320"/>
      <c r="F111" s="320"/>
      <c r="G111" s="320"/>
    </row>
    <row r="112" spans="3:7" s="120" customFormat="1" ht="12.75">
      <c r="C112" s="320"/>
      <c r="D112" s="320"/>
      <c r="E112" s="320"/>
      <c r="F112" s="320"/>
      <c r="G112" s="320"/>
    </row>
    <row r="113" spans="3:7" s="120" customFormat="1" ht="12.75">
      <c r="C113" s="320"/>
      <c r="D113" s="320"/>
      <c r="E113" s="320"/>
      <c r="F113" s="320"/>
      <c r="G113" s="320"/>
    </row>
    <row r="114" spans="3:7" s="120" customFormat="1" ht="12.75">
      <c r="C114" s="320"/>
      <c r="D114" s="320"/>
      <c r="E114" s="320"/>
      <c r="F114" s="320"/>
      <c r="G114" s="320"/>
    </row>
    <row r="115" spans="3:7" s="120" customFormat="1" ht="12.75">
      <c r="C115" s="320"/>
      <c r="D115" s="320"/>
      <c r="E115" s="320"/>
      <c r="F115" s="320"/>
      <c r="G115" s="320"/>
    </row>
    <row r="116" spans="3:7" s="120" customFormat="1" ht="12.75">
      <c r="C116" s="320"/>
      <c r="D116" s="320"/>
      <c r="E116" s="320"/>
      <c r="F116" s="320"/>
      <c r="G116" s="320"/>
    </row>
    <row r="117" spans="3:7" s="120" customFormat="1" ht="12.75">
      <c r="C117" s="320"/>
      <c r="D117" s="320"/>
      <c r="E117" s="320"/>
      <c r="F117" s="320"/>
      <c r="G117" s="320"/>
    </row>
    <row r="118" spans="3:7" s="120" customFormat="1" ht="12.75">
      <c r="C118" s="320"/>
      <c r="D118" s="320"/>
      <c r="E118" s="320"/>
      <c r="F118" s="320"/>
      <c r="G118" s="320"/>
    </row>
    <row r="119" spans="3:7" s="120" customFormat="1" ht="12.75">
      <c r="C119" s="320"/>
      <c r="D119" s="320"/>
      <c r="E119" s="320"/>
      <c r="F119" s="320"/>
      <c r="G119" s="320"/>
    </row>
    <row r="120" spans="3:7" s="120" customFormat="1" ht="12.75">
      <c r="C120" s="320"/>
      <c r="D120" s="320"/>
      <c r="E120" s="320"/>
      <c r="F120" s="320"/>
      <c r="G120" s="320"/>
    </row>
    <row r="121" spans="3:7" s="120" customFormat="1" ht="12.75">
      <c r="C121" s="320"/>
      <c r="D121" s="320"/>
      <c r="E121" s="320"/>
      <c r="F121" s="320"/>
      <c r="G121" s="320"/>
    </row>
    <row r="122" spans="3:7" s="120" customFormat="1" ht="12.75">
      <c r="C122" s="320"/>
      <c r="D122" s="320"/>
      <c r="E122" s="320"/>
      <c r="F122" s="320"/>
      <c r="G122" s="320"/>
    </row>
    <row r="123" spans="3:7" s="120" customFormat="1" ht="12.75">
      <c r="C123" s="320"/>
      <c r="D123" s="320"/>
      <c r="E123" s="320"/>
      <c r="F123" s="320"/>
      <c r="G123" s="320"/>
    </row>
    <row r="124" spans="3:7" s="120" customFormat="1" ht="12.75">
      <c r="C124" s="320"/>
      <c r="D124" s="320"/>
      <c r="E124" s="320"/>
      <c r="F124" s="320"/>
      <c r="G124" s="320"/>
    </row>
    <row r="125" spans="3:7" s="120" customFormat="1" ht="12.75">
      <c r="C125" s="320"/>
      <c r="D125" s="320"/>
      <c r="E125" s="320"/>
      <c r="F125" s="320"/>
      <c r="G125" s="320"/>
    </row>
    <row r="126" spans="3:7" s="120" customFormat="1" ht="12.75">
      <c r="C126" s="320"/>
      <c r="D126" s="320"/>
      <c r="E126" s="320"/>
      <c r="F126" s="320"/>
      <c r="G126" s="320"/>
    </row>
    <row r="127" spans="3:7" s="120" customFormat="1" ht="12.75">
      <c r="C127" s="320"/>
      <c r="D127" s="320"/>
      <c r="E127" s="320"/>
      <c r="F127" s="320"/>
      <c r="G127" s="320"/>
    </row>
    <row r="128" spans="3:7" s="120" customFormat="1" ht="12.75">
      <c r="C128" s="320"/>
      <c r="D128" s="320"/>
      <c r="E128" s="320"/>
      <c r="F128" s="320"/>
      <c r="G128" s="320"/>
    </row>
    <row r="129" spans="3:7" s="120" customFormat="1" ht="12.75">
      <c r="C129" s="320"/>
      <c r="D129" s="320"/>
      <c r="E129" s="320"/>
      <c r="F129" s="320"/>
      <c r="G129" s="320"/>
    </row>
    <row r="130" spans="3:7" s="120" customFormat="1" ht="12.75">
      <c r="C130" s="320"/>
      <c r="D130" s="320"/>
      <c r="E130" s="320"/>
      <c r="F130" s="320"/>
      <c r="G130" s="320"/>
    </row>
    <row r="131" spans="3:7" s="120" customFormat="1" ht="12.75">
      <c r="C131" s="320"/>
      <c r="D131" s="320"/>
      <c r="E131" s="320"/>
      <c r="F131" s="320"/>
      <c r="G131" s="320"/>
    </row>
    <row r="132" spans="3:7" s="120" customFormat="1" ht="12.75">
      <c r="C132" s="320"/>
      <c r="D132" s="320"/>
      <c r="E132" s="320"/>
      <c r="F132" s="320"/>
      <c r="G132" s="320"/>
    </row>
    <row r="133" spans="3:7" s="120" customFormat="1" ht="12.75">
      <c r="C133" s="320"/>
      <c r="D133" s="320"/>
      <c r="E133" s="320"/>
      <c r="F133" s="320"/>
      <c r="G133" s="320"/>
    </row>
    <row r="134" spans="3:7" s="120" customFormat="1" ht="12.75">
      <c r="C134" s="320"/>
      <c r="D134" s="320"/>
      <c r="E134" s="320"/>
      <c r="F134" s="320"/>
      <c r="G134" s="320"/>
    </row>
    <row r="135" spans="3:7" s="120" customFormat="1" ht="12.75">
      <c r="C135" s="320"/>
      <c r="D135" s="320"/>
      <c r="E135" s="320"/>
      <c r="F135" s="320"/>
      <c r="G135" s="320"/>
    </row>
    <row r="136" spans="3:7" s="120" customFormat="1" ht="12.75">
      <c r="C136" s="320"/>
      <c r="D136" s="320"/>
      <c r="E136" s="320"/>
      <c r="F136" s="320"/>
      <c r="G136" s="320"/>
    </row>
    <row r="137" spans="3:7" s="120" customFormat="1" ht="12.75">
      <c r="C137" s="320"/>
      <c r="D137" s="320"/>
      <c r="E137" s="320"/>
      <c r="F137" s="320"/>
      <c r="G137" s="320"/>
    </row>
    <row r="138" spans="3:7" s="120" customFormat="1" ht="12.75">
      <c r="C138" s="320"/>
      <c r="D138" s="320"/>
      <c r="E138" s="320"/>
      <c r="F138" s="320"/>
      <c r="G138" s="320"/>
    </row>
    <row r="139" spans="3:7" s="120" customFormat="1" ht="12.75">
      <c r="C139" s="320"/>
      <c r="D139" s="320"/>
      <c r="E139" s="320"/>
      <c r="F139" s="320"/>
      <c r="G139" s="320"/>
    </row>
    <row r="140" spans="3:7" s="120" customFormat="1" ht="12.75">
      <c r="C140" s="320"/>
      <c r="D140" s="320"/>
      <c r="E140" s="320"/>
      <c r="F140" s="320"/>
      <c r="G140" s="320"/>
    </row>
    <row r="141" spans="3:7" s="120" customFormat="1" ht="12.75">
      <c r="C141" s="320"/>
      <c r="D141" s="320"/>
      <c r="E141" s="320"/>
      <c r="F141" s="320"/>
      <c r="G141" s="320"/>
    </row>
    <row r="142" spans="3:7" s="120" customFormat="1" ht="12.75">
      <c r="C142" s="320"/>
      <c r="D142" s="320"/>
      <c r="E142" s="320"/>
      <c r="F142" s="320"/>
      <c r="G142" s="320"/>
    </row>
    <row r="143" spans="3:7" s="120" customFormat="1" ht="12.75">
      <c r="C143" s="320"/>
      <c r="D143" s="320"/>
      <c r="E143" s="320"/>
      <c r="F143" s="320"/>
      <c r="G143" s="320"/>
    </row>
    <row r="144" spans="3:7" s="120" customFormat="1" ht="12.75">
      <c r="C144" s="320"/>
      <c r="D144" s="320"/>
      <c r="E144" s="320"/>
      <c r="F144" s="320"/>
      <c r="G144" s="320"/>
    </row>
    <row r="145" spans="3:7" s="120" customFormat="1" ht="12.75">
      <c r="C145" s="320"/>
      <c r="D145" s="320"/>
      <c r="E145" s="320"/>
      <c r="F145" s="320"/>
      <c r="G145" s="320"/>
    </row>
    <row r="146" spans="3:7" s="120" customFormat="1" ht="12.75">
      <c r="C146" s="320"/>
      <c r="D146" s="320"/>
      <c r="E146" s="320"/>
      <c r="F146" s="320"/>
      <c r="G146" s="320"/>
    </row>
    <row r="147" spans="3:7" s="120" customFormat="1" ht="12.75">
      <c r="C147" s="320"/>
      <c r="D147" s="320"/>
      <c r="E147" s="320"/>
      <c r="F147" s="320"/>
      <c r="G147" s="320"/>
    </row>
    <row r="148" spans="3:7" s="120" customFormat="1" ht="12.75">
      <c r="C148" s="320"/>
      <c r="D148" s="320"/>
      <c r="E148" s="320"/>
      <c r="F148" s="320"/>
      <c r="G148" s="320"/>
    </row>
    <row r="149" spans="3:7" s="120" customFormat="1" ht="12.75">
      <c r="C149" s="320"/>
      <c r="D149" s="320"/>
      <c r="E149" s="320"/>
      <c r="F149" s="320"/>
      <c r="G149" s="320"/>
    </row>
    <row r="150" spans="3:7" s="120" customFormat="1" ht="12.75">
      <c r="C150" s="320"/>
      <c r="D150" s="320"/>
      <c r="E150" s="320"/>
      <c r="F150" s="320"/>
      <c r="G150" s="320"/>
    </row>
    <row r="151" spans="3:7" s="120" customFormat="1" ht="12.75">
      <c r="C151" s="320"/>
      <c r="D151" s="320"/>
      <c r="E151" s="320"/>
      <c r="F151" s="320"/>
      <c r="G151" s="320"/>
    </row>
    <row r="152" spans="3:7" s="120" customFormat="1" ht="12.75">
      <c r="C152" s="320"/>
      <c r="D152" s="320"/>
      <c r="E152" s="320"/>
      <c r="F152" s="320"/>
      <c r="G152" s="320"/>
    </row>
    <row r="153" spans="3:7" s="120" customFormat="1" ht="12.75">
      <c r="C153" s="320"/>
      <c r="D153" s="320"/>
      <c r="E153" s="320"/>
      <c r="F153" s="320"/>
      <c r="G153" s="320"/>
    </row>
    <row r="154" spans="3:7" s="120" customFormat="1" ht="12.75">
      <c r="C154" s="320"/>
      <c r="D154" s="320"/>
      <c r="E154" s="320"/>
      <c r="F154" s="320"/>
      <c r="G154" s="320"/>
    </row>
    <row r="155" spans="3:7" s="120" customFormat="1" ht="12.75">
      <c r="C155" s="320"/>
      <c r="D155" s="320"/>
      <c r="E155" s="320"/>
      <c r="F155" s="320"/>
      <c r="G155" s="320"/>
    </row>
    <row r="156" spans="3:7" s="120" customFormat="1" ht="12.75">
      <c r="C156" s="320"/>
      <c r="D156" s="320"/>
      <c r="E156" s="320"/>
      <c r="F156" s="320"/>
      <c r="G156" s="320"/>
    </row>
    <row r="157" spans="3:7" s="120" customFormat="1" ht="12.75">
      <c r="C157" s="320"/>
      <c r="D157" s="320"/>
      <c r="E157" s="320"/>
      <c r="F157" s="320"/>
      <c r="G157" s="320"/>
    </row>
    <row r="158" spans="3:7" s="120" customFormat="1" ht="12.75">
      <c r="C158" s="320"/>
      <c r="D158" s="320"/>
      <c r="E158" s="320"/>
      <c r="F158" s="320"/>
      <c r="G158" s="320"/>
    </row>
    <row r="159" spans="3:7" s="120" customFormat="1" ht="12.75">
      <c r="C159" s="320"/>
      <c r="D159" s="320"/>
      <c r="E159" s="320"/>
      <c r="F159" s="320"/>
      <c r="G159" s="320"/>
    </row>
    <row r="160" spans="3:7" s="120" customFormat="1" ht="12.75">
      <c r="C160" s="320"/>
      <c r="D160" s="320"/>
      <c r="E160" s="320"/>
      <c r="F160" s="320"/>
      <c r="G160" s="320"/>
    </row>
    <row r="161" spans="3:7" s="120" customFormat="1" ht="12.75">
      <c r="C161" s="320"/>
      <c r="D161" s="320"/>
      <c r="E161" s="320"/>
      <c r="F161" s="320"/>
      <c r="G161" s="320"/>
    </row>
    <row r="162" spans="3:7" s="120" customFormat="1" ht="12.75">
      <c r="C162" s="320"/>
      <c r="D162" s="320"/>
      <c r="E162" s="320"/>
      <c r="F162" s="320"/>
      <c r="G162" s="320"/>
    </row>
    <row r="163" spans="3:7" s="120" customFormat="1" ht="12.75">
      <c r="C163" s="320"/>
      <c r="D163" s="320"/>
      <c r="E163" s="320"/>
      <c r="F163" s="320"/>
      <c r="G163" s="320"/>
    </row>
    <row r="164" spans="3:7" s="120" customFormat="1" ht="12.75">
      <c r="C164" s="320"/>
      <c r="D164" s="320"/>
      <c r="E164" s="320"/>
      <c r="F164" s="320"/>
      <c r="G164" s="320"/>
    </row>
    <row r="165" spans="3:7" s="120" customFormat="1" ht="12.75">
      <c r="C165" s="320"/>
      <c r="D165" s="320"/>
      <c r="E165" s="320"/>
      <c r="F165" s="320"/>
      <c r="G165" s="320"/>
    </row>
    <row r="166" spans="3:7" s="120" customFormat="1" ht="12.75">
      <c r="C166" s="320"/>
      <c r="D166" s="320"/>
      <c r="E166" s="320"/>
      <c r="F166" s="320"/>
      <c r="G166" s="320"/>
    </row>
    <row r="167" spans="3:7" s="120" customFormat="1" ht="12.75">
      <c r="C167" s="320"/>
      <c r="D167" s="320"/>
      <c r="E167" s="320"/>
      <c r="F167" s="320"/>
      <c r="G167" s="320"/>
    </row>
    <row r="168" spans="3:7" s="120" customFormat="1" ht="12.75">
      <c r="C168" s="320"/>
      <c r="D168" s="320"/>
      <c r="E168" s="320"/>
      <c r="F168" s="320"/>
      <c r="G168" s="320"/>
    </row>
    <row r="169" spans="3:7" s="120" customFormat="1" ht="12.75">
      <c r="C169" s="320"/>
      <c r="D169" s="320"/>
      <c r="E169" s="320"/>
      <c r="F169" s="320"/>
      <c r="G169" s="320"/>
    </row>
    <row r="170" spans="3:7" s="120" customFormat="1" ht="12.75">
      <c r="C170" s="320"/>
      <c r="D170" s="320"/>
      <c r="E170" s="320"/>
      <c r="F170" s="320"/>
      <c r="G170" s="320"/>
    </row>
    <row r="171" spans="3:7" s="120" customFormat="1" ht="12.75">
      <c r="C171" s="320"/>
      <c r="D171" s="320"/>
      <c r="E171" s="320"/>
      <c r="F171" s="320"/>
      <c r="G171" s="320"/>
    </row>
    <row r="172" spans="3:7" s="120" customFormat="1" ht="12.75">
      <c r="C172" s="320"/>
      <c r="D172" s="320"/>
      <c r="E172" s="320"/>
      <c r="F172" s="320"/>
      <c r="G172" s="320"/>
    </row>
    <row r="173" spans="3:7" s="120" customFormat="1" ht="12.75">
      <c r="C173" s="320"/>
      <c r="D173" s="320"/>
      <c r="E173" s="320"/>
      <c r="F173" s="320"/>
      <c r="G173" s="320"/>
    </row>
    <row r="174" spans="3:7" s="120" customFormat="1" ht="12.75">
      <c r="C174" s="320"/>
      <c r="D174" s="320"/>
      <c r="E174" s="320"/>
      <c r="F174" s="320"/>
      <c r="G174" s="320"/>
    </row>
    <row r="175" spans="3:7" s="120" customFormat="1" ht="12.75">
      <c r="C175" s="320"/>
      <c r="D175" s="320"/>
      <c r="E175" s="320"/>
      <c r="F175" s="320"/>
      <c r="G175" s="320"/>
    </row>
    <row r="176" spans="3:7" s="120" customFormat="1" ht="12.75">
      <c r="C176" s="320"/>
      <c r="D176" s="320"/>
      <c r="E176" s="320"/>
      <c r="F176" s="320"/>
      <c r="G176" s="320"/>
    </row>
    <row r="177" spans="3:7" s="120" customFormat="1" ht="12.75">
      <c r="C177" s="320"/>
      <c r="D177" s="320"/>
      <c r="E177" s="320"/>
      <c r="F177" s="320"/>
      <c r="G177" s="320"/>
    </row>
    <row r="178" spans="3:7" s="120" customFormat="1" ht="12.75">
      <c r="C178" s="320"/>
      <c r="D178" s="320"/>
      <c r="E178" s="320"/>
      <c r="F178" s="320"/>
      <c r="G178" s="320"/>
    </row>
    <row r="179" spans="3:7" s="120" customFormat="1" ht="12.75">
      <c r="C179" s="320"/>
      <c r="D179" s="320"/>
      <c r="E179" s="320"/>
      <c r="F179" s="320"/>
      <c r="G179" s="320"/>
    </row>
    <row r="180" spans="3:7" s="120" customFormat="1" ht="12.75">
      <c r="C180" s="320"/>
      <c r="D180" s="320"/>
      <c r="E180" s="320"/>
      <c r="F180" s="320"/>
      <c r="G180" s="320"/>
    </row>
    <row r="181" spans="3:7" s="120" customFormat="1" ht="12.75">
      <c r="C181" s="320"/>
      <c r="D181" s="320"/>
      <c r="E181" s="320"/>
      <c r="F181" s="320"/>
      <c r="G181" s="320"/>
    </row>
    <row r="182" spans="3:7" s="120" customFormat="1" ht="12.75">
      <c r="C182" s="320"/>
      <c r="D182" s="320"/>
      <c r="E182" s="320"/>
      <c r="F182" s="320"/>
      <c r="G182" s="320"/>
    </row>
    <row r="183" spans="3:7" s="120" customFormat="1" ht="12.75">
      <c r="C183" s="320"/>
      <c r="D183" s="320"/>
      <c r="E183" s="320"/>
      <c r="F183" s="320"/>
      <c r="G183" s="320"/>
    </row>
    <row r="184" spans="3:7" s="120" customFormat="1" ht="12.75">
      <c r="C184" s="320"/>
      <c r="D184" s="320"/>
      <c r="E184" s="320"/>
      <c r="F184" s="320"/>
      <c r="G184" s="320"/>
    </row>
    <row r="185" spans="3:7" s="120" customFormat="1" ht="12.75">
      <c r="C185" s="320"/>
      <c r="D185" s="320"/>
      <c r="E185" s="320"/>
      <c r="F185" s="320"/>
      <c r="G185" s="320"/>
    </row>
    <row r="186" spans="3:7" s="120" customFormat="1" ht="12.75">
      <c r="C186" s="320"/>
      <c r="D186" s="320"/>
      <c r="E186" s="320"/>
      <c r="F186" s="320"/>
      <c r="G186" s="320"/>
    </row>
    <row r="187" spans="3:7" s="120" customFormat="1" ht="12.75">
      <c r="C187" s="320"/>
      <c r="D187" s="320"/>
      <c r="E187" s="320"/>
      <c r="F187" s="320"/>
      <c r="G187" s="320"/>
    </row>
    <row r="188" spans="3:7" s="120" customFormat="1" ht="12.75">
      <c r="C188" s="320"/>
      <c r="D188" s="320"/>
      <c r="E188" s="320"/>
      <c r="F188" s="320"/>
      <c r="G188" s="320"/>
    </row>
    <row r="189" spans="3:7" s="120" customFormat="1" ht="12.75">
      <c r="C189" s="320"/>
      <c r="D189" s="320"/>
      <c r="E189" s="320"/>
      <c r="F189" s="320"/>
      <c r="G189" s="320"/>
    </row>
    <row r="190" spans="3:7" s="120" customFormat="1" ht="12.75">
      <c r="C190" s="320"/>
      <c r="D190" s="320"/>
      <c r="E190" s="320"/>
      <c r="F190" s="320"/>
      <c r="G190" s="320"/>
    </row>
    <row r="191" spans="3:7" s="120" customFormat="1" ht="12.75">
      <c r="C191" s="320"/>
      <c r="D191" s="320"/>
      <c r="E191" s="320"/>
      <c r="F191" s="320"/>
      <c r="G191" s="320"/>
    </row>
    <row r="192" spans="3:7" s="120" customFormat="1" ht="12.75">
      <c r="C192" s="320"/>
      <c r="D192" s="320"/>
      <c r="E192" s="320"/>
      <c r="F192" s="320"/>
      <c r="G192" s="320"/>
    </row>
    <row r="193" spans="3:7" s="120" customFormat="1" ht="12.75">
      <c r="C193" s="320"/>
      <c r="D193" s="320"/>
      <c r="E193" s="320"/>
      <c r="F193" s="320"/>
      <c r="G193" s="320"/>
    </row>
    <row r="194" spans="3:7" s="120" customFormat="1" ht="12.75">
      <c r="C194" s="320"/>
      <c r="D194" s="320"/>
      <c r="E194" s="320"/>
      <c r="F194" s="320"/>
      <c r="G194" s="320"/>
    </row>
    <row r="195" spans="3:7" s="120" customFormat="1" ht="12.75">
      <c r="C195" s="320"/>
      <c r="D195" s="320"/>
      <c r="E195" s="320"/>
      <c r="F195" s="320"/>
      <c r="G195" s="320"/>
    </row>
    <row r="196" spans="3:7" s="120" customFormat="1" ht="12.75">
      <c r="C196" s="320"/>
      <c r="D196" s="320"/>
      <c r="E196" s="320"/>
      <c r="F196" s="320"/>
      <c r="G196" s="320"/>
    </row>
    <row r="197" spans="3:7" s="120" customFormat="1" ht="12.75">
      <c r="C197" s="320"/>
      <c r="D197" s="320"/>
      <c r="E197" s="320"/>
      <c r="F197" s="320"/>
      <c r="G197" s="320"/>
    </row>
    <row r="198" spans="3:7" s="120" customFormat="1" ht="12.75">
      <c r="C198" s="320"/>
      <c r="D198" s="320"/>
      <c r="E198" s="320"/>
      <c r="F198" s="320"/>
      <c r="G198" s="320"/>
    </row>
    <row r="199" spans="3:7" s="120" customFormat="1" ht="12.75">
      <c r="C199" s="320"/>
      <c r="D199" s="320"/>
      <c r="E199" s="320"/>
      <c r="F199" s="320"/>
      <c r="G199" s="320"/>
    </row>
    <row r="200" spans="3:7" s="120" customFormat="1" ht="12.75">
      <c r="C200" s="320"/>
      <c r="D200" s="320"/>
      <c r="E200" s="320"/>
      <c r="F200" s="320"/>
      <c r="G200" s="320"/>
    </row>
    <row r="201" spans="3:7" s="120" customFormat="1" ht="12.75">
      <c r="C201" s="320"/>
      <c r="D201" s="320"/>
      <c r="E201" s="320"/>
      <c r="F201" s="320"/>
      <c r="G201" s="320"/>
    </row>
    <row r="202" spans="3:7" s="120" customFormat="1" ht="12.75">
      <c r="C202" s="320"/>
      <c r="D202" s="320"/>
      <c r="E202" s="320"/>
      <c r="F202" s="320"/>
      <c r="G202" s="320"/>
    </row>
    <row r="203" spans="3:7" s="120" customFormat="1" ht="12.75">
      <c r="C203" s="320"/>
      <c r="D203" s="320"/>
      <c r="E203" s="320"/>
      <c r="F203" s="320"/>
      <c r="G203" s="320"/>
    </row>
    <row r="204" spans="3:7" s="120" customFormat="1" ht="12.75">
      <c r="C204" s="320"/>
      <c r="D204" s="320"/>
      <c r="E204" s="320"/>
      <c r="F204" s="320"/>
      <c r="G204" s="320"/>
    </row>
    <row r="205" spans="3:7" s="120" customFormat="1" ht="12.75">
      <c r="C205" s="320"/>
      <c r="D205" s="320"/>
      <c r="E205" s="320"/>
      <c r="F205" s="320"/>
      <c r="G205" s="320"/>
    </row>
    <row r="206" spans="3:7" s="120" customFormat="1" ht="12.75">
      <c r="C206" s="320"/>
      <c r="D206" s="320"/>
      <c r="E206" s="320"/>
      <c r="F206" s="320"/>
      <c r="G206" s="320"/>
    </row>
    <row r="207" spans="3:7" s="120" customFormat="1" ht="12.75">
      <c r="C207" s="320"/>
      <c r="D207" s="320"/>
      <c r="E207" s="320"/>
      <c r="F207" s="320"/>
      <c r="G207" s="320"/>
    </row>
    <row r="208" spans="3:7" s="120" customFormat="1" ht="12.75">
      <c r="C208" s="320"/>
      <c r="D208" s="320"/>
      <c r="E208" s="320"/>
      <c r="F208" s="320"/>
      <c r="G208" s="320"/>
    </row>
    <row r="209" spans="3:7" s="120" customFormat="1" ht="12.75">
      <c r="C209" s="320"/>
      <c r="D209" s="320"/>
      <c r="E209" s="320"/>
      <c r="F209" s="320"/>
      <c r="G209" s="320"/>
    </row>
    <row r="210" spans="3:7" s="120" customFormat="1" ht="12.75">
      <c r="C210" s="320"/>
      <c r="D210" s="320"/>
      <c r="E210" s="320"/>
      <c r="F210" s="320"/>
      <c r="G210" s="320"/>
    </row>
    <row r="211" spans="3:7" s="120" customFormat="1" ht="12.75">
      <c r="C211" s="320"/>
      <c r="D211" s="320"/>
      <c r="E211" s="320"/>
      <c r="F211" s="320"/>
      <c r="G211" s="320"/>
    </row>
    <row r="212" spans="3:7" s="120" customFormat="1" ht="12.75">
      <c r="C212" s="320"/>
      <c r="D212" s="320"/>
      <c r="E212" s="320"/>
      <c r="F212" s="320"/>
      <c r="G212" s="320"/>
    </row>
    <row r="213" spans="3:7" s="120" customFormat="1" ht="12.75">
      <c r="C213" s="320"/>
      <c r="D213" s="320"/>
      <c r="E213" s="320"/>
      <c r="F213" s="320"/>
      <c r="G213" s="320"/>
    </row>
    <row r="214" spans="3:7" s="120" customFormat="1" ht="12.75">
      <c r="C214" s="320"/>
      <c r="D214" s="320"/>
      <c r="E214" s="320"/>
      <c r="F214" s="320"/>
      <c r="G214" s="320"/>
    </row>
    <row r="215" spans="3:7" s="120" customFormat="1" ht="12.75">
      <c r="C215" s="320"/>
      <c r="D215" s="320"/>
      <c r="E215" s="320"/>
      <c r="F215" s="320"/>
      <c r="G215" s="320"/>
    </row>
    <row r="216" spans="3:7" s="120" customFormat="1" ht="12.75">
      <c r="C216" s="320"/>
      <c r="D216" s="320"/>
      <c r="E216" s="320"/>
      <c r="F216" s="320"/>
      <c r="G216" s="320"/>
    </row>
    <row r="217" spans="3:7" s="120" customFormat="1" ht="12.75">
      <c r="C217" s="320"/>
      <c r="D217" s="320"/>
      <c r="E217" s="320"/>
      <c r="F217" s="320"/>
      <c r="G217" s="320"/>
    </row>
    <row r="218" spans="3:7" s="120" customFormat="1" ht="12.75">
      <c r="C218" s="320"/>
      <c r="D218" s="320"/>
      <c r="E218" s="320"/>
      <c r="F218" s="320"/>
      <c r="G218" s="320"/>
    </row>
    <row r="219" spans="3:7" s="120" customFormat="1" ht="12.75">
      <c r="C219" s="320"/>
      <c r="D219" s="320"/>
      <c r="E219" s="320"/>
      <c r="F219" s="320"/>
      <c r="G219" s="320"/>
    </row>
    <row r="220" spans="3:7" s="120" customFormat="1" ht="12.75">
      <c r="C220" s="320"/>
      <c r="D220" s="320"/>
      <c r="E220" s="320"/>
      <c r="F220" s="320"/>
      <c r="G220" s="320"/>
    </row>
    <row r="221" spans="3:7" s="120" customFormat="1" ht="12.75">
      <c r="C221" s="320"/>
      <c r="D221" s="320"/>
      <c r="E221" s="320"/>
      <c r="F221" s="320"/>
      <c r="G221" s="320"/>
    </row>
    <row r="222" spans="3:7" s="120" customFormat="1" ht="12.75">
      <c r="C222" s="320"/>
      <c r="D222" s="320"/>
      <c r="E222" s="320"/>
      <c r="F222" s="320"/>
      <c r="G222" s="320"/>
    </row>
    <row r="223" spans="3:7" s="120" customFormat="1" ht="12.75">
      <c r="C223" s="320"/>
      <c r="D223" s="320"/>
      <c r="E223" s="320"/>
      <c r="F223" s="320"/>
      <c r="G223" s="320"/>
    </row>
    <row r="224" spans="3:7" s="120" customFormat="1" ht="12.75">
      <c r="C224" s="320"/>
      <c r="D224" s="320"/>
      <c r="E224" s="320"/>
      <c r="F224" s="320"/>
      <c r="G224" s="320"/>
    </row>
    <row r="225" spans="3:7" s="120" customFormat="1" ht="12.75">
      <c r="C225" s="320"/>
      <c r="D225" s="320"/>
      <c r="E225" s="320"/>
      <c r="F225" s="320"/>
      <c r="G225" s="320"/>
    </row>
    <row r="226" spans="3:7" s="120" customFormat="1" ht="12.75">
      <c r="C226" s="320"/>
      <c r="D226" s="320"/>
      <c r="E226" s="320"/>
      <c r="F226" s="320"/>
      <c r="G226" s="320"/>
    </row>
    <row r="227" spans="3:7" s="120" customFormat="1" ht="12.75">
      <c r="C227" s="320"/>
      <c r="D227" s="320"/>
      <c r="E227" s="320"/>
      <c r="F227" s="320"/>
      <c r="G227" s="320"/>
    </row>
    <row r="228" spans="3:7" s="120" customFormat="1" ht="12.75">
      <c r="C228" s="320"/>
      <c r="D228" s="320"/>
      <c r="E228" s="320"/>
      <c r="F228" s="320"/>
      <c r="G228" s="320"/>
    </row>
    <row r="229" spans="3:7" s="120" customFormat="1" ht="12.75">
      <c r="C229" s="320"/>
      <c r="D229" s="320"/>
      <c r="E229" s="320"/>
      <c r="F229" s="320"/>
      <c r="G229" s="320"/>
    </row>
    <row r="230" spans="3:7" s="120" customFormat="1" ht="12.75">
      <c r="C230" s="320"/>
      <c r="D230" s="320"/>
      <c r="E230" s="320"/>
      <c r="F230" s="320"/>
      <c r="G230" s="320"/>
    </row>
    <row r="231" spans="3:7" s="120" customFormat="1" ht="12.75">
      <c r="C231" s="320"/>
      <c r="D231" s="320"/>
      <c r="E231" s="320"/>
      <c r="F231" s="320"/>
      <c r="G231" s="320"/>
    </row>
    <row r="232" spans="3:7" s="120" customFormat="1" ht="12.75">
      <c r="C232" s="320"/>
      <c r="D232" s="320"/>
      <c r="E232" s="320"/>
      <c r="F232" s="320"/>
      <c r="G232" s="320"/>
    </row>
    <row r="233" spans="3:7" s="120" customFormat="1" ht="12.75">
      <c r="C233" s="320"/>
      <c r="D233" s="320"/>
      <c r="E233" s="320"/>
      <c r="F233" s="320"/>
      <c r="G233" s="320"/>
    </row>
    <row r="234" spans="3:7" s="120" customFormat="1" ht="12.75">
      <c r="C234" s="320"/>
      <c r="D234" s="320"/>
      <c r="E234" s="320"/>
      <c r="F234" s="320"/>
      <c r="G234" s="320"/>
    </row>
    <row r="235" spans="3:7" s="120" customFormat="1" ht="12.75">
      <c r="C235" s="320"/>
      <c r="D235" s="320"/>
      <c r="E235" s="320"/>
      <c r="F235" s="320"/>
      <c r="G235" s="320"/>
    </row>
    <row r="236" spans="3:7" s="120" customFormat="1" ht="12.75">
      <c r="C236" s="320"/>
      <c r="D236" s="320"/>
      <c r="E236" s="320"/>
      <c r="F236" s="320"/>
      <c r="G236" s="320"/>
    </row>
    <row r="237" spans="3:7" s="120" customFormat="1" ht="12.75">
      <c r="C237" s="320"/>
      <c r="D237" s="320"/>
      <c r="E237" s="320"/>
      <c r="F237" s="320"/>
      <c r="G237" s="320"/>
    </row>
    <row r="238" spans="3:7" s="120" customFormat="1" ht="12.75">
      <c r="C238" s="320"/>
      <c r="D238" s="320"/>
      <c r="E238" s="320"/>
      <c r="F238" s="320"/>
      <c r="G238" s="320"/>
    </row>
    <row r="239" spans="3:7" s="120" customFormat="1" ht="12.75">
      <c r="C239" s="320"/>
      <c r="D239" s="320"/>
      <c r="E239" s="320"/>
      <c r="F239" s="320"/>
      <c r="G239" s="320"/>
    </row>
    <row r="240" spans="3:7" s="120" customFormat="1" ht="12.75">
      <c r="C240" s="320"/>
      <c r="D240" s="320"/>
      <c r="E240" s="320"/>
      <c r="F240" s="320"/>
      <c r="G240" s="320"/>
    </row>
    <row r="241" spans="3:7" s="120" customFormat="1" ht="12.75">
      <c r="C241" s="320"/>
      <c r="D241" s="320"/>
      <c r="E241" s="320"/>
      <c r="F241" s="320"/>
      <c r="G241" s="320"/>
    </row>
    <row r="242" spans="3:7" s="120" customFormat="1" ht="12.75">
      <c r="C242" s="320"/>
      <c r="D242" s="320"/>
      <c r="E242" s="320"/>
      <c r="F242" s="320"/>
      <c r="G242" s="320"/>
    </row>
    <row r="243" spans="3:7" s="120" customFormat="1" ht="12.75">
      <c r="C243" s="320"/>
      <c r="D243" s="320"/>
      <c r="E243" s="320"/>
      <c r="F243" s="320"/>
      <c r="G243" s="320"/>
    </row>
    <row r="244" spans="3:7" s="120" customFormat="1" ht="12.75">
      <c r="C244" s="320"/>
      <c r="D244" s="320"/>
      <c r="E244" s="320"/>
      <c r="F244" s="320"/>
      <c r="G244" s="320"/>
    </row>
    <row r="245" spans="3:7" s="120" customFormat="1" ht="12.75">
      <c r="C245" s="320"/>
      <c r="D245" s="320"/>
      <c r="E245" s="320"/>
      <c r="F245" s="320"/>
      <c r="G245" s="320"/>
    </row>
    <row r="246" spans="3:7" s="120" customFormat="1" ht="12.75">
      <c r="C246" s="320"/>
      <c r="D246" s="320"/>
      <c r="E246" s="320"/>
      <c r="F246" s="320"/>
      <c r="G246" s="320"/>
    </row>
    <row r="247" spans="3:7" s="120" customFormat="1" ht="12.75">
      <c r="C247" s="320"/>
      <c r="D247" s="320"/>
      <c r="E247" s="320"/>
      <c r="F247" s="320"/>
      <c r="G247" s="320"/>
    </row>
    <row r="248" spans="3:7" s="120" customFormat="1" ht="12.75">
      <c r="C248" s="320"/>
      <c r="D248" s="320"/>
      <c r="E248" s="320"/>
      <c r="F248" s="320"/>
      <c r="G248" s="320"/>
    </row>
    <row r="249" spans="3:7" s="120" customFormat="1" ht="12.75">
      <c r="C249" s="320"/>
      <c r="D249" s="320"/>
      <c r="E249" s="320"/>
      <c r="F249" s="320"/>
      <c r="G249" s="320"/>
    </row>
    <row r="250" spans="3:7" s="120" customFormat="1" ht="12.75">
      <c r="C250" s="320"/>
      <c r="D250" s="320"/>
      <c r="E250" s="320"/>
      <c r="F250" s="320"/>
      <c r="G250" s="320"/>
    </row>
    <row r="251" spans="3:7" s="120" customFormat="1" ht="12.75">
      <c r="C251" s="320"/>
      <c r="D251" s="320"/>
      <c r="E251" s="320"/>
      <c r="F251" s="320"/>
      <c r="G251" s="320"/>
    </row>
    <row r="252" spans="3:7" s="120" customFormat="1" ht="12.75">
      <c r="C252" s="320"/>
      <c r="D252" s="320"/>
      <c r="E252" s="320"/>
      <c r="F252" s="320"/>
      <c r="G252" s="320"/>
    </row>
    <row r="253" spans="3:7" s="120" customFormat="1" ht="12.75">
      <c r="C253" s="320"/>
      <c r="D253" s="320"/>
      <c r="E253" s="320"/>
      <c r="F253" s="320"/>
      <c r="G253" s="320"/>
    </row>
    <row r="254" spans="3:7" s="120" customFormat="1" ht="12.75">
      <c r="C254" s="320"/>
      <c r="D254" s="320"/>
      <c r="E254" s="320"/>
      <c r="F254" s="320"/>
      <c r="G254" s="320"/>
    </row>
    <row r="255" spans="3:7" s="120" customFormat="1" ht="12.75">
      <c r="C255" s="320"/>
      <c r="D255" s="320"/>
      <c r="E255" s="320"/>
      <c r="F255" s="320"/>
      <c r="G255" s="320"/>
    </row>
    <row r="256" spans="3:7" s="120" customFormat="1" ht="12.75">
      <c r="C256" s="320"/>
      <c r="D256" s="320"/>
      <c r="E256" s="320"/>
      <c r="F256" s="320"/>
      <c r="G256" s="320"/>
    </row>
    <row r="257" spans="3:7" s="120" customFormat="1" ht="12.75">
      <c r="C257" s="320"/>
      <c r="D257" s="320"/>
      <c r="E257" s="320"/>
      <c r="F257" s="320"/>
      <c r="G257" s="320"/>
    </row>
    <row r="258" spans="3:7" s="120" customFormat="1" ht="12.75">
      <c r="C258" s="320"/>
      <c r="D258" s="320"/>
      <c r="E258" s="320"/>
      <c r="F258" s="320"/>
      <c r="G258" s="320"/>
    </row>
    <row r="259" spans="3:7" s="120" customFormat="1" ht="12.75">
      <c r="C259" s="320"/>
      <c r="D259" s="320"/>
      <c r="E259" s="320"/>
      <c r="F259" s="320"/>
      <c r="G259" s="320"/>
    </row>
    <row r="260" spans="3:7" s="120" customFormat="1" ht="12.75">
      <c r="C260" s="320"/>
      <c r="D260" s="320"/>
      <c r="E260" s="320"/>
      <c r="F260" s="320"/>
      <c r="G260" s="320"/>
    </row>
    <row r="261" spans="3:7" s="120" customFormat="1" ht="12.75">
      <c r="C261" s="320"/>
      <c r="D261" s="320"/>
      <c r="E261" s="320"/>
      <c r="F261" s="320"/>
      <c r="G261" s="320"/>
    </row>
    <row r="262" spans="3:7" s="120" customFormat="1" ht="12.75">
      <c r="C262" s="320"/>
      <c r="D262" s="320"/>
      <c r="E262" s="320"/>
      <c r="F262" s="320"/>
      <c r="G262" s="320"/>
    </row>
    <row r="263" spans="3:7" s="120" customFormat="1" ht="12.75">
      <c r="C263" s="320"/>
      <c r="D263" s="320"/>
      <c r="E263" s="320"/>
      <c r="F263" s="320"/>
      <c r="G263" s="320"/>
    </row>
    <row r="264" spans="3:7" s="120" customFormat="1" ht="12.75">
      <c r="C264" s="320"/>
      <c r="D264" s="320"/>
      <c r="E264" s="320"/>
      <c r="F264" s="320"/>
      <c r="G264" s="320"/>
    </row>
    <row r="265" spans="3:7" s="120" customFormat="1" ht="12.75">
      <c r="C265" s="320"/>
      <c r="D265" s="320"/>
      <c r="E265" s="320"/>
      <c r="F265" s="320"/>
      <c r="G265" s="320"/>
    </row>
    <row r="266" spans="3:7" s="120" customFormat="1" ht="12.75">
      <c r="C266" s="320"/>
      <c r="D266" s="320"/>
      <c r="E266" s="320"/>
      <c r="F266" s="320"/>
      <c r="G266" s="320"/>
    </row>
    <row r="267" spans="3:7" s="120" customFormat="1" ht="12.75">
      <c r="C267" s="320"/>
      <c r="D267" s="320"/>
      <c r="E267" s="320"/>
      <c r="F267" s="320"/>
      <c r="G267" s="320"/>
    </row>
    <row r="268" spans="3:7" s="120" customFormat="1" ht="12.75">
      <c r="C268" s="320"/>
      <c r="D268" s="320"/>
      <c r="E268" s="320"/>
      <c r="F268" s="320"/>
      <c r="G268" s="320"/>
    </row>
    <row r="269" spans="3:7" s="120" customFormat="1" ht="12.75">
      <c r="C269" s="320"/>
      <c r="D269" s="320"/>
      <c r="E269" s="320"/>
      <c r="F269" s="320"/>
      <c r="G269" s="320"/>
    </row>
    <row r="270" spans="3:7" s="120" customFormat="1" ht="12.75">
      <c r="C270" s="320"/>
      <c r="D270" s="320"/>
      <c r="E270" s="320"/>
      <c r="F270" s="320"/>
      <c r="G270" s="320"/>
    </row>
    <row r="271" spans="3:7" s="120" customFormat="1" ht="12.75">
      <c r="C271" s="320"/>
      <c r="D271" s="320"/>
      <c r="E271" s="320"/>
      <c r="F271" s="320"/>
      <c r="G271" s="320"/>
    </row>
    <row r="272" spans="3:7" s="120" customFormat="1" ht="12.75">
      <c r="C272" s="320"/>
      <c r="D272" s="320"/>
      <c r="E272" s="320"/>
      <c r="F272" s="320"/>
      <c r="G272" s="320"/>
    </row>
    <row r="273" spans="3:7" s="120" customFormat="1" ht="12.75">
      <c r="C273" s="320"/>
      <c r="D273" s="320"/>
      <c r="E273" s="320"/>
      <c r="F273" s="320"/>
      <c r="G273" s="320"/>
    </row>
    <row r="274" spans="3:7" s="120" customFormat="1" ht="12.75">
      <c r="C274" s="320"/>
      <c r="D274" s="320"/>
      <c r="E274" s="320"/>
      <c r="F274" s="320"/>
      <c r="G274" s="320"/>
    </row>
    <row r="275" spans="3:7" s="120" customFormat="1" ht="12.75">
      <c r="C275" s="320"/>
      <c r="D275" s="320"/>
      <c r="E275" s="320"/>
      <c r="F275" s="320"/>
      <c r="G275" s="320"/>
    </row>
    <row r="276" spans="3:7" s="120" customFormat="1" ht="12.75">
      <c r="C276" s="320"/>
      <c r="D276" s="320"/>
      <c r="E276" s="320"/>
      <c r="F276" s="320"/>
      <c r="G276" s="320"/>
    </row>
    <row r="277" spans="3:7" s="120" customFormat="1" ht="12.75">
      <c r="C277" s="320"/>
      <c r="D277" s="320"/>
      <c r="E277" s="320"/>
      <c r="F277" s="320"/>
      <c r="G277" s="320"/>
    </row>
    <row r="278" spans="3:7" s="120" customFormat="1" ht="12.75">
      <c r="C278" s="320"/>
      <c r="D278" s="320"/>
      <c r="E278" s="320"/>
      <c r="F278" s="320"/>
      <c r="G278" s="320"/>
    </row>
    <row r="279" spans="3:7" s="120" customFormat="1" ht="12.75">
      <c r="C279" s="320"/>
      <c r="D279" s="320"/>
      <c r="E279" s="320"/>
      <c r="F279" s="320"/>
      <c r="G279" s="320"/>
    </row>
    <row r="280" spans="3:7" s="120" customFormat="1" ht="12.75">
      <c r="C280" s="320"/>
      <c r="D280" s="320"/>
      <c r="E280" s="320"/>
      <c r="F280" s="320"/>
      <c r="G280" s="320"/>
    </row>
    <row r="281" spans="3:7" s="120" customFormat="1" ht="12.75">
      <c r="C281" s="320"/>
      <c r="D281" s="320"/>
      <c r="E281" s="320"/>
      <c r="F281" s="320"/>
      <c r="G281" s="320"/>
    </row>
    <row r="282" spans="3:7" s="120" customFormat="1" ht="12.75">
      <c r="C282" s="320"/>
      <c r="D282" s="320"/>
      <c r="E282" s="320"/>
      <c r="F282" s="320"/>
      <c r="G282" s="320"/>
    </row>
    <row r="283" spans="3:7" s="120" customFormat="1" ht="12.75">
      <c r="C283" s="320"/>
      <c r="D283" s="320"/>
      <c r="E283" s="320"/>
      <c r="F283" s="320"/>
      <c r="G283" s="320"/>
    </row>
    <row r="284" spans="3:7" s="120" customFormat="1" ht="12.75">
      <c r="C284" s="320"/>
      <c r="D284" s="320"/>
      <c r="E284" s="320"/>
      <c r="F284" s="320"/>
      <c r="G284" s="320"/>
    </row>
    <row r="285" spans="3:7" s="120" customFormat="1" ht="12.75">
      <c r="C285" s="320"/>
      <c r="D285" s="320"/>
      <c r="E285" s="320"/>
      <c r="F285" s="320"/>
      <c r="G285" s="320"/>
    </row>
    <row r="286" spans="3:7" s="120" customFormat="1" ht="12.75">
      <c r="C286" s="320"/>
      <c r="D286" s="320"/>
      <c r="E286" s="320"/>
      <c r="F286" s="320"/>
      <c r="G286" s="320"/>
    </row>
    <row r="287" spans="3:7" s="120" customFormat="1" ht="12.75">
      <c r="C287" s="320"/>
      <c r="D287" s="320"/>
      <c r="E287" s="320"/>
      <c r="F287" s="320"/>
      <c r="G287" s="320"/>
    </row>
    <row r="288" spans="3:7" s="120" customFormat="1" ht="12.75">
      <c r="C288" s="320"/>
      <c r="D288" s="320"/>
      <c r="E288" s="320"/>
      <c r="F288" s="320"/>
      <c r="G288" s="320"/>
    </row>
    <row r="289" spans="3:7" s="120" customFormat="1" ht="12.75">
      <c r="C289" s="320"/>
      <c r="D289" s="320"/>
      <c r="E289" s="320"/>
      <c r="F289" s="320"/>
      <c r="G289" s="320"/>
    </row>
    <row r="290" spans="3:7" s="120" customFormat="1" ht="12.75">
      <c r="C290" s="320"/>
      <c r="D290" s="320"/>
      <c r="E290" s="320"/>
      <c r="F290" s="320"/>
      <c r="G290" s="320"/>
    </row>
    <row r="291" spans="3:7" s="120" customFormat="1" ht="12.75">
      <c r="C291" s="320"/>
      <c r="D291" s="320"/>
      <c r="E291" s="320"/>
      <c r="F291" s="320"/>
      <c r="G291" s="320"/>
    </row>
    <row r="292" spans="3:7" s="120" customFormat="1" ht="12.75">
      <c r="C292" s="320"/>
      <c r="D292" s="320"/>
      <c r="E292" s="320"/>
      <c r="F292" s="320"/>
      <c r="G292" s="320"/>
    </row>
    <row r="293" spans="3:7" s="120" customFormat="1" ht="12.75">
      <c r="C293" s="320"/>
      <c r="D293" s="320"/>
      <c r="E293" s="320"/>
      <c r="F293" s="320"/>
      <c r="G293" s="320"/>
    </row>
    <row r="294" spans="3:7" s="120" customFormat="1" ht="12.75">
      <c r="C294" s="320"/>
      <c r="D294" s="320"/>
      <c r="E294" s="320"/>
      <c r="F294" s="320"/>
      <c r="G294" s="320"/>
    </row>
    <row r="295" spans="3:7" s="120" customFormat="1" ht="12.75">
      <c r="C295" s="320"/>
      <c r="D295" s="320"/>
      <c r="E295" s="320"/>
      <c r="F295" s="320"/>
      <c r="G295" s="320"/>
    </row>
    <row r="296" spans="3:7" s="120" customFormat="1" ht="12.75">
      <c r="C296" s="320"/>
      <c r="D296" s="320"/>
      <c r="E296" s="320"/>
      <c r="F296" s="320"/>
      <c r="G296" s="320"/>
    </row>
    <row r="297" spans="3:7" s="120" customFormat="1" ht="12.75">
      <c r="C297" s="320"/>
      <c r="D297" s="320"/>
      <c r="E297" s="320"/>
      <c r="F297" s="320"/>
      <c r="G297" s="320"/>
    </row>
    <row r="298" spans="3:7" s="120" customFormat="1" ht="12.75">
      <c r="C298" s="320"/>
      <c r="D298" s="320"/>
      <c r="E298" s="320"/>
      <c r="F298" s="320"/>
      <c r="G298" s="320"/>
    </row>
    <row r="299" spans="3:7" s="120" customFormat="1" ht="12.75">
      <c r="C299" s="320"/>
      <c r="D299" s="320"/>
      <c r="E299" s="320"/>
      <c r="F299" s="320"/>
      <c r="G299" s="320"/>
    </row>
    <row r="300" spans="3:7" s="120" customFormat="1" ht="12.75">
      <c r="C300" s="320"/>
      <c r="D300" s="320"/>
      <c r="E300" s="320"/>
      <c r="F300" s="320"/>
      <c r="G300" s="320"/>
    </row>
    <row r="301" spans="3:7" s="120" customFormat="1" ht="12.75">
      <c r="C301" s="320"/>
      <c r="D301" s="320"/>
      <c r="E301" s="320"/>
      <c r="F301" s="320"/>
      <c r="G301" s="320"/>
    </row>
    <row r="302" spans="3:7" s="120" customFormat="1" ht="12.75">
      <c r="C302" s="320"/>
      <c r="D302" s="320"/>
      <c r="E302" s="320"/>
      <c r="F302" s="320"/>
      <c r="G302" s="320"/>
    </row>
    <row r="303" spans="3:7" s="120" customFormat="1" ht="12.75">
      <c r="C303" s="320"/>
      <c r="D303" s="320"/>
      <c r="E303" s="320"/>
      <c r="F303" s="320"/>
      <c r="G303" s="320"/>
    </row>
    <row r="304" spans="3:7" s="120" customFormat="1" ht="12.75">
      <c r="C304" s="320"/>
      <c r="D304" s="320"/>
      <c r="E304" s="320"/>
      <c r="F304" s="320"/>
      <c r="G304" s="320"/>
    </row>
    <row r="305" spans="3:7" s="120" customFormat="1" ht="12.75">
      <c r="C305" s="320"/>
      <c r="D305" s="320"/>
      <c r="E305" s="320"/>
      <c r="F305" s="320"/>
      <c r="G305" s="320"/>
    </row>
    <row r="306" spans="3:7" s="120" customFormat="1" ht="12.75">
      <c r="C306" s="320"/>
      <c r="D306" s="320"/>
      <c r="E306" s="320"/>
      <c r="F306" s="320"/>
      <c r="G306" s="320"/>
    </row>
    <row r="307" spans="3:7" s="120" customFormat="1" ht="12.75">
      <c r="C307" s="320"/>
      <c r="D307" s="320"/>
      <c r="E307" s="320"/>
      <c r="F307" s="320"/>
      <c r="G307" s="320"/>
    </row>
    <row r="308" spans="3:7" s="120" customFormat="1" ht="12.75">
      <c r="C308" s="320"/>
      <c r="D308" s="320"/>
      <c r="E308" s="320"/>
      <c r="F308" s="320"/>
      <c r="G308" s="320"/>
    </row>
    <row r="309" spans="3:7" s="120" customFormat="1" ht="12.75">
      <c r="C309" s="320"/>
      <c r="D309" s="320"/>
      <c r="E309" s="320"/>
      <c r="F309" s="320"/>
      <c r="G309" s="320"/>
    </row>
    <row r="310" spans="3:7" s="120" customFormat="1" ht="12.75">
      <c r="C310" s="320"/>
      <c r="D310" s="320"/>
      <c r="E310" s="320"/>
      <c r="F310" s="320"/>
      <c r="G310" s="320"/>
    </row>
    <row r="311" spans="3:7" s="120" customFormat="1" ht="12.75">
      <c r="C311" s="320"/>
      <c r="D311" s="320"/>
      <c r="E311" s="320"/>
      <c r="F311" s="320"/>
      <c r="G311" s="320"/>
    </row>
    <row r="312" spans="3:7" s="120" customFormat="1" ht="12.75">
      <c r="C312" s="320"/>
      <c r="D312" s="320"/>
      <c r="E312" s="320"/>
      <c r="F312" s="320"/>
      <c r="G312" s="320"/>
    </row>
    <row r="313" spans="3:7" s="120" customFormat="1" ht="12.75">
      <c r="C313" s="320"/>
      <c r="D313" s="320"/>
      <c r="E313" s="320"/>
      <c r="F313" s="320"/>
      <c r="G313" s="320"/>
    </row>
    <row r="314" spans="3:7" s="120" customFormat="1" ht="12.75">
      <c r="C314" s="320"/>
      <c r="D314" s="320"/>
      <c r="E314" s="320"/>
      <c r="F314" s="320"/>
      <c r="G314" s="320"/>
    </row>
    <row r="315" spans="3:7" s="120" customFormat="1" ht="12.75">
      <c r="C315" s="320"/>
      <c r="D315" s="320"/>
      <c r="E315" s="320"/>
      <c r="F315" s="320"/>
      <c r="G315" s="320"/>
    </row>
    <row r="316" spans="3:7" s="120" customFormat="1" ht="12.75">
      <c r="C316" s="320"/>
      <c r="D316" s="320"/>
      <c r="E316" s="320"/>
      <c r="F316" s="320"/>
      <c r="G316" s="320"/>
    </row>
    <row r="317" spans="3:7" s="120" customFormat="1" ht="12.75">
      <c r="C317" s="320"/>
      <c r="D317" s="320"/>
      <c r="E317" s="320"/>
      <c r="F317" s="320"/>
      <c r="G317" s="320"/>
    </row>
    <row r="318" spans="3:7" s="120" customFormat="1" ht="12.75">
      <c r="C318" s="320"/>
      <c r="D318" s="320"/>
      <c r="E318" s="320"/>
      <c r="F318" s="320"/>
      <c r="G318" s="320"/>
    </row>
    <row r="319" spans="3:7" s="120" customFormat="1" ht="12.75">
      <c r="C319" s="320"/>
      <c r="D319" s="320"/>
      <c r="E319" s="320"/>
      <c r="F319" s="320"/>
      <c r="G319" s="320"/>
    </row>
    <row r="320" spans="3:7" s="120" customFormat="1" ht="12.75">
      <c r="C320" s="320"/>
      <c r="D320" s="320"/>
      <c r="E320" s="320"/>
      <c r="F320" s="320"/>
      <c r="G320" s="320"/>
    </row>
    <row r="321" spans="3:7" s="120" customFormat="1" ht="12.75">
      <c r="C321" s="320"/>
      <c r="D321" s="320"/>
      <c r="E321" s="320"/>
      <c r="F321" s="320"/>
      <c r="G321" s="320"/>
    </row>
    <row r="322" spans="3:7" s="120" customFormat="1" ht="12.75">
      <c r="C322" s="320"/>
      <c r="D322" s="320"/>
      <c r="E322" s="320"/>
      <c r="F322" s="320"/>
      <c r="G322" s="320"/>
    </row>
    <row r="323" spans="3:7" s="120" customFormat="1" ht="12.75">
      <c r="C323" s="320"/>
      <c r="D323" s="320"/>
      <c r="E323" s="320"/>
      <c r="F323" s="320"/>
      <c r="G323" s="320"/>
    </row>
    <row r="324" spans="3:7" s="120" customFormat="1" ht="12.75">
      <c r="C324" s="320"/>
      <c r="D324" s="320"/>
      <c r="E324" s="320"/>
      <c r="F324" s="320"/>
      <c r="G324" s="320"/>
    </row>
    <row r="325" spans="3:7" s="120" customFormat="1" ht="12.75">
      <c r="C325" s="320"/>
      <c r="D325" s="320"/>
      <c r="E325" s="320"/>
      <c r="F325" s="320"/>
      <c r="G325" s="320"/>
    </row>
    <row r="326" spans="3:7" s="120" customFormat="1" ht="12.75">
      <c r="C326" s="320"/>
      <c r="D326" s="320"/>
      <c r="E326" s="320"/>
      <c r="F326" s="320"/>
      <c r="G326" s="320"/>
    </row>
    <row r="327" spans="3:7" s="120" customFormat="1" ht="12.75">
      <c r="C327" s="320"/>
      <c r="D327" s="320"/>
      <c r="E327" s="320"/>
      <c r="F327" s="320"/>
      <c r="G327" s="320"/>
    </row>
    <row r="328" spans="3:7" s="120" customFormat="1" ht="12.75">
      <c r="C328" s="320"/>
      <c r="D328" s="320"/>
      <c r="E328" s="320"/>
      <c r="F328" s="320"/>
      <c r="G328" s="320"/>
    </row>
    <row r="329" spans="3:7" s="120" customFormat="1" ht="12.75">
      <c r="C329" s="320"/>
      <c r="D329" s="320"/>
      <c r="E329" s="320"/>
      <c r="F329" s="320"/>
      <c r="G329" s="320"/>
    </row>
    <row r="330" spans="3:7" s="120" customFormat="1" ht="12.75">
      <c r="C330" s="320"/>
      <c r="D330" s="320"/>
      <c r="E330" s="320"/>
      <c r="F330" s="320"/>
      <c r="G330" s="320"/>
    </row>
    <row r="331" spans="3:7" s="120" customFormat="1" ht="12.75">
      <c r="C331" s="320"/>
      <c r="D331" s="320"/>
      <c r="E331" s="320"/>
      <c r="F331" s="320"/>
      <c r="G331" s="320"/>
    </row>
    <row r="332" spans="3:7" s="120" customFormat="1" ht="12.75">
      <c r="C332" s="320"/>
      <c r="D332" s="320"/>
      <c r="E332" s="320"/>
      <c r="F332" s="320"/>
      <c r="G332" s="320"/>
    </row>
    <row r="333" spans="3:7" s="120" customFormat="1" ht="12.75">
      <c r="C333" s="320"/>
      <c r="D333" s="320"/>
      <c r="E333" s="320"/>
      <c r="F333" s="320"/>
      <c r="G333" s="320"/>
    </row>
    <row r="334" spans="3:7" s="120" customFormat="1" ht="12.75">
      <c r="C334" s="320"/>
      <c r="D334" s="320"/>
      <c r="E334" s="320"/>
      <c r="F334" s="320"/>
      <c r="G334" s="320"/>
    </row>
    <row r="335" spans="3:7" s="120" customFormat="1" ht="12.75">
      <c r="C335" s="320"/>
      <c r="D335" s="320"/>
      <c r="E335" s="320"/>
      <c r="F335" s="320"/>
      <c r="G335" s="320"/>
    </row>
    <row r="336" spans="3:7" s="120" customFormat="1" ht="12.75">
      <c r="C336" s="320"/>
      <c r="D336" s="320"/>
      <c r="E336" s="320"/>
      <c r="F336" s="320"/>
      <c r="G336" s="320"/>
    </row>
    <row r="337" spans="3:7" s="120" customFormat="1" ht="12.75">
      <c r="C337" s="320"/>
      <c r="D337" s="320"/>
      <c r="E337" s="320"/>
      <c r="F337" s="320"/>
      <c r="G337" s="320"/>
    </row>
    <row r="338" spans="3:7" s="120" customFormat="1" ht="12.75">
      <c r="C338" s="320"/>
      <c r="D338" s="320"/>
      <c r="E338" s="320"/>
      <c r="F338" s="320"/>
      <c r="G338" s="320"/>
    </row>
    <row r="339" spans="3:7" s="120" customFormat="1" ht="12.75">
      <c r="C339" s="320"/>
      <c r="D339" s="320"/>
      <c r="E339" s="320"/>
      <c r="F339" s="320"/>
      <c r="G339" s="320"/>
    </row>
    <row r="340" spans="3:7" s="120" customFormat="1" ht="12.75">
      <c r="C340" s="320"/>
      <c r="D340" s="320"/>
      <c r="E340" s="320"/>
      <c r="F340" s="320"/>
      <c r="G340" s="320"/>
    </row>
    <row r="341" spans="3:7" s="120" customFormat="1" ht="12.75">
      <c r="C341" s="320"/>
      <c r="D341" s="320"/>
      <c r="E341" s="320"/>
      <c r="F341" s="320"/>
      <c r="G341" s="320"/>
    </row>
    <row r="342" spans="3:7" s="120" customFormat="1" ht="12.75">
      <c r="C342" s="320"/>
      <c r="D342" s="320"/>
      <c r="E342" s="320"/>
      <c r="F342" s="320"/>
      <c r="G342" s="320"/>
    </row>
    <row r="343" spans="3:7" s="120" customFormat="1" ht="12.75">
      <c r="C343" s="320"/>
      <c r="D343" s="320"/>
      <c r="E343" s="320"/>
      <c r="F343" s="320"/>
      <c r="G343" s="320"/>
    </row>
    <row r="344" spans="3:7" s="120" customFormat="1" ht="12.75">
      <c r="C344" s="320"/>
      <c r="D344" s="320"/>
      <c r="E344" s="320"/>
      <c r="F344" s="320"/>
      <c r="G344" s="320"/>
    </row>
    <row r="345" spans="3:7" s="120" customFormat="1" ht="12.75">
      <c r="C345" s="320"/>
      <c r="D345" s="320"/>
      <c r="E345" s="320"/>
      <c r="F345" s="320"/>
      <c r="G345" s="320"/>
    </row>
    <row r="346" spans="3:7" s="120" customFormat="1" ht="12.75">
      <c r="C346" s="320"/>
      <c r="D346" s="320"/>
      <c r="E346" s="320"/>
      <c r="F346" s="320"/>
      <c r="G346" s="320"/>
    </row>
    <row r="347" spans="3:7" s="120" customFormat="1" ht="12.75">
      <c r="C347" s="320"/>
      <c r="D347" s="320"/>
      <c r="E347" s="320"/>
      <c r="F347" s="320"/>
      <c r="G347" s="320"/>
    </row>
    <row r="348" spans="3:7" s="120" customFormat="1" ht="12.75">
      <c r="C348" s="320"/>
      <c r="D348" s="320"/>
      <c r="E348" s="320"/>
      <c r="F348" s="320"/>
      <c r="G348" s="320"/>
    </row>
    <row r="349" spans="3:7" s="120" customFormat="1" ht="12.75">
      <c r="C349" s="320"/>
      <c r="D349" s="320"/>
      <c r="E349" s="320"/>
      <c r="F349" s="320"/>
      <c r="G349" s="320"/>
    </row>
    <row r="350" spans="3:7" s="120" customFormat="1" ht="12.75">
      <c r="C350" s="320"/>
      <c r="D350" s="320"/>
      <c r="E350" s="320"/>
      <c r="F350" s="320"/>
      <c r="G350" s="320"/>
    </row>
    <row r="351" spans="3:7" s="120" customFormat="1" ht="12.75">
      <c r="C351" s="320"/>
      <c r="D351" s="320"/>
      <c r="E351" s="320"/>
      <c r="F351" s="320"/>
      <c r="G351" s="320"/>
    </row>
    <row r="352" spans="3:7" s="120" customFormat="1" ht="12.75">
      <c r="C352" s="320"/>
      <c r="D352" s="320"/>
      <c r="E352" s="320"/>
      <c r="F352" s="320"/>
      <c r="G352" s="320"/>
    </row>
    <row r="353" spans="3:7" s="120" customFormat="1" ht="12.75">
      <c r="C353" s="320"/>
      <c r="D353" s="320"/>
      <c r="E353" s="320"/>
      <c r="F353" s="320"/>
      <c r="G353" s="320"/>
    </row>
    <row r="354" spans="3:7" s="120" customFormat="1" ht="12.75">
      <c r="C354" s="320"/>
      <c r="D354" s="320"/>
      <c r="E354" s="320"/>
      <c r="F354" s="320"/>
      <c r="G354" s="320"/>
    </row>
    <row r="355" spans="3:7" s="120" customFormat="1" ht="12.75">
      <c r="C355" s="320"/>
      <c r="D355" s="320"/>
      <c r="E355" s="320"/>
      <c r="F355" s="320"/>
      <c r="G355" s="320"/>
    </row>
    <row r="356" spans="3:7" s="120" customFormat="1" ht="12.75">
      <c r="C356" s="320"/>
      <c r="D356" s="320"/>
      <c r="E356" s="320"/>
      <c r="F356" s="320"/>
      <c r="G356" s="320"/>
    </row>
    <row r="357" spans="3:7" s="120" customFormat="1" ht="12.75">
      <c r="C357" s="320"/>
      <c r="D357" s="320"/>
      <c r="E357" s="320"/>
      <c r="F357" s="320"/>
      <c r="G357" s="320"/>
    </row>
    <row r="358" spans="3:7" s="120" customFormat="1" ht="12.75">
      <c r="C358" s="320"/>
      <c r="D358" s="320"/>
      <c r="E358" s="320"/>
      <c r="F358" s="320"/>
      <c r="G358" s="320"/>
    </row>
    <row r="359" spans="3:7" s="120" customFormat="1" ht="12.75">
      <c r="C359" s="320"/>
      <c r="D359" s="320"/>
      <c r="E359" s="320"/>
      <c r="F359" s="320"/>
      <c r="G359" s="320"/>
    </row>
    <row r="360" spans="3:7" s="120" customFormat="1" ht="12.75">
      <c r="C360" s="320"/>
      <c r="D360" s="320"/>
      <c r="E360" s="320"/>
      <c r="F360" s="320"/>
      <c r="G360" s="320"/>
    </row>
    <row r="361" spans="3:7" s="120" customFormat="1" ht="12.75">
      <c r="C361" s="320"/>
      <c r="D361" s="320"/>
      <c r="E361" s="320"/>
      <c r="F361" s="320"/>
      <c r="G361" s="320"/>
    </row>
    <row r="362" spans="3:7" s="120" customFormat="1" ht="12.75">
      <c r="C362" s="320"/>
      <c r="D362" s="320"/>
      <c r="E362" s="320"/>
      <c r="F362" s="320"/>
      <c r="G362" s="320"/>
    </row>
    <row r="363" spans="3:7" s="120" customFormat="1" ht="12.75">
      <c r="C363" s="320"/>
      <c r="D363" s="320"/>
      <c r="E363" s="320"/>
      <c r="F363" s="320"/>
      <c r="G363" s="320"/>
    </row>
    <row r="364" spans="3:7" s="120" customFormat="1" ht="12.75">
      <c r="C364" s="320"/>
      <c r="D364" s="320"/>
      <c r="E364" s="320"/>
      <c r="F364" s="320"/>
      <c r="G364" s="320"/>
    </row>
    <row r="365" spans="3:7" s="120" customFormat="1" ht="12.75">
      <c r="C365" s="320"/>
      <c r="D365" s="320"/>
      <c r="E365" s="320"/>
      <c r="F365" s="320"/>
      <c r="G365" s="320"/>
    </row>
    <row r="366" spans="3:7" s="120" customFormat="1" ht="12.75">
      <c r="C366" s="320"/>
      <c r="D366" s="320"/>
      <c r="E366" s="320"/>
      <c r="F366" s="320"/>
      <c r="G366" s="320"/>
    </row>
    <row r="367" spans="3:7" s="120" customFormat="1" ht="12.75">
      <c r="C367" s="320"/>
      <c r="D367" s="320"/>
      <c r="E367" s="320"/>
      <c r="F367" s="320"/>
      <c r="G367" s="320"/>
    </row>
    <row r="368" spans="3:7" s="120" customFormat="1" ht="12.75">
      <c r="C368" s="320"/>
      <c r="D368" s="320"/>
      <c r="E368" s="320"/>
      <c r="F368" s="320"/>
      <c r="G368" s="320"/>
    </row>
    <row r="369" spans="3:7" s="120" customFormat="1" ht="12.75">
      <c r="C369" s="320"/>
      <c r="D369" s="320"/>
      <c r="E369" s="320"/>
      <c r="F369" s="320"/>
      <c r="G369" s="320"/>
    </row>
    <row r="370" spans="3:7" s="120" customFormat="1" ht="12.75">
      <c r="C370" s="320"/>
      <c r="D370" s="320"/>
      <c r="E370" s="320"/>
      <c r="F370" s="320"/>
      <c r="G370" s="320"/>
    </row>
    <row r="371" spans="3:7" s="120" customFormat="1" ht="12.75">
      <c r="C371" s="320"/>
      <c r="D371" s="320"/>
      <c r="E371" s="320"/>
      <c r="F371" s="320"/>
      <c r="G371" s="320"/>
    </row>
    <row r="372" spans="3:7" s="120" customFormat="1" ht="12.75">
      <c r="C372" s="320"/>
      <c r="D372" s="320"/>
      <c r="E372" s="320"/>
      <c r="F372" s="320"/>
      <c r="G372" s="320"/>
    </row>
    <row r="373" spans="3:7" s="120" customFormat="1" ht="12.75">
      <c r="C373" s="320"/>
      <c r="D373" s="320"/>
      <c r="E373" s="320"/>
      <c r="F373" s="320"/>
      <c r="G373" s="320"/>
    </row>
    <row r="374" spans="3:7" s="120" customFormat="1" ht="12.75">
      <c r="C374" s="320"/>
      <c r="D374" s="320"/>
      <c r="E374" s="320"/>
      <c r="F374" s="320"/>
      <c r="G374" s="320"/>
    </row>
    <row r="375" spans="3:7" s="120" customFormat="1" ht="12.75">
      <c r="C375" s="320"/>
      <c r="D375" s="320"/>
      <c r="E375" s="320"/>
      <c r="F375" s="320"/>
      <c r="G375" s="320"/>
    </row>
    <row r="376" spans="3:7" s="120" customFormat="1" ht="12.75">
      <c r="C376" s="320"/>
      <c r="D376" s="320"/>
      <c r="E376" s="320"/>
      <c r="F376" s="320"/>
      <c r="G376" s="320"/>
    </row>
    <row r="377" spans="3:7" s="120" customFormat="1" ht="12.75">
      <c r="C377" s="320"/>
      <c r="D377" s="320"/>
      <c r="E377" s="320"/>
      <c r="F377" s="320"/>
      <c r="G377" s="320"/>
    </row>
    <row r="378" spans="3:7" s="120" customFormat="1" ht="12.75">
      <c r="C378" s="320"/>
      <c r="D378" s="320"/>
      <c r="E378" s="320"/>
      <c r="F378" s="320"/>
      <c r="G378" s="320"/>
    </row>
    <row r="379" spans="3:7" s="120" customFormat="1" ht="12.75">
      <c r="C379" s="320"/>
      <c r="D379" s="320"/>
      <c r="E379" s="320"/>
      <c r="F379" s="320"/>
      <c r="G379" s="320"/>
    </row>
    <row r="380" spans="3:7" s="120" customFormat="1" ht="12.75">
      <c r="C380" s="320"/>
      <c r="D380" s="320"/>
      <c r="E380" s="320"/>
      <c r="F380" s="320"/>
      <c r="G380" s="320"/>
    </row>
    <row r="381" spans="3:7" s="120" customFormat="1" ht="12.75">
      <c r="C381" s="320"/>
      <c r="D381" s="320"/>
      <c r="E381" s="320"/>
      <c r="F381" s="320"/>
      <c r="G381" s="320"/>
    </row>
    <row r="382" spans="3:7" s="120" customFormat="1" ht="12.75">
      <c r="C382" s="320"/>
      <c r="D382" s="320"/>
      <c r="E382" s="320"/>
      <c r="F382" s="320"/>
      <c r="G382" s="320"/>
    </row>
    <row r="383" spans="3:7" s="120" customFormat="1" ht="12.75">
      <c r="C383" s="320"/>
      <c r="D383" s="320"/>
      <c r="E383" s="320"/>
      <c r="F383" s="320"/>
      <c r="G383" s="320"/>
    </row>
    <row r="384" spans="3:7" s="120" customFormat="1" ht="12.75">
      <c r="C384" s="320"/>
      <c r="D384" s="320"/>
      <c r="E384" s="320"/>
      <c r="F384" s="320"/>
      <c r="G384" s="320"/>
    </row>
    <row r="385" spans="3:7" s="120" customFormat="1" ht="12.75">
      <c r="C385" s="320"/>
      <c r="D385" s="320"/>
      <c r="E385" s="320"/>
      <c r="F385" s="320"/>
      <c r="G385" s="320"/>
    </row>
    <row r="386" spans="3:7" s="120" customFormat="1" ht="12.75">
      <c r="C386" s="320"/>
      <c r="D386" s="320"/>
      <c r="E386" s="320"/>
      <c r="F386" s="320"/>
      <c r="G386" s="320"/>
    </row>
    <row r="387" spans="3:7" s="120" customFormat="1" ht="12.75">
      <c r="C387" s="320"/>
      <c r="D387" s="320"/>
      <c r="E387" s="320"/>
      <c r="F387" s="320"/>
      <c r="G387" s="320"/>
    </row>
    <row r="388" spans="3:7" s="120" customFormat="1" ht="12.75">
      <c r="C388" s="320"/>
      <c r="D388" s="320"/>
      <c r="E388" s="320"/>
      <c r="F388" s="320"/>
      <c r="G388" s="320"/>
    </row>
    <row r="389" spans="3:7" s="120" customFormat="1" ht="12.75">
      <c r="C389" s="320"/>
      <c r="D389" s="320"/>
      <c r="E389" s="320"/>
      <c r="F389" s="320"/>
      <c r="G389" s="320"/>
    </row>
    <row r="390" spans="3:7" s="120" customFormat="1" ht="12.75">
      <c r="C390" s="320"/>
      <c r="D390" s="320"/>
      <c r="E390" s="320"/>
      <c r="F390" s="320"/>
      <c r="G390" s="320"/>
    </row>
    <row r="391" spans="3:7" s="120" customFormat="1" ht="12.75">
      <c r="C391" s="320"/>
      <c r="D391" s="320"/>
      <c r="E391" s="320"/>
      <c r="F391" s="320"/>
      <c r="G391" s="320"/>
    </row>
    <row r="392" spans="3:7" s="120" customFormat="1" ht="12.75">
      <c r="C392" s="320"/>
      <c r="D392" s="320"/>
      <c r="E392" s="320"/>
      <c r="F392" s="320"/>
      <c r="G392" s="320"/>
    </row>
    <row r="393" spans="3:7" s="120" customFormat="1" ht="12.75">
      <c r="C393" s="320"/>
      <c r="D393" s="320"/>
      <c r="E393" s="320"/>
      <c r="F393" s="320"/>
      <c r="G393" s="320"/>
    </row>
    <row r="394" spans="3:7" s="120" customFormat="1" ht="12.75">
      <c r="C394" s="320"/>
      <c r="D394" s="320"/>
      <c r="E394" s="320"/>
      <c r="F394" s="320"/>
      <c r="G394" s="320"/>
    </row>
    <row r="395" spans="3:7" s="120" customFormat="1" ht="12.75">
      <c r="C395" s="320"/>
      <c r="D395" s="320"/>
      <c r="E395" s="320"/>
      <c r="F395" s="320"/>
      <c r="G395" s="320"/>
    </row>
    <row r="396" spans="3:7" s="120" customFormat="1" ht="12.75">
      <c r="C396" s="320"/>
      <c r="D396" s="320"/>
      <c r="E396" s="320"/>
      <c r="F396" s="320"/>
      <c r="G396" s="320"/>
    </row>
    <row r="397" spans="3:7" s="120" customFormat="1" ht="12.75">
      <c r="C397" s="320"/>
      <c r="D397" s="320"/>
      <c r="E397" s="320"/>
      <c r="F397" s="320"/>
      <c r="G397" s="320"/>
    </row>
    <row r="398" spans="3:7" s="120" customFormat="1" ht="12.75">
      <c r="C398" s="320"/>
      <c r="D398" s="320"/>
      <c r="E398" s="320"/>
      <c r="F398" s="320"/>
      <c r="G398" s="320"/>
    </row>
    <row r="399" spans="3:7" s="120" customFormat="1" ht="12.75">
      <c r="C399" s="320"/>
      <c r="D399" s="320"/>
      <c r="E399" s="320"/>
      <c r="F399" s="320"/>
      <c r="G399" s="320"/>
    </row>
    <row r="400" spans="3:7" s="120" customFormat="1" ht="12.75">
      <c r="C400" s="320"/>
      <c r="D400" s="320"/>
      <c r="E400" s="320"/>
      <c r="F400" s="320"/>
      <c r="G400" s="320"/>
    </row>
    <row r="401" spans="3:7" s="120" customFormat="1" ht="12.75">
      <c r="C401" s="320"/>
      <c r="D401" s="320"/>
      <c r="E401" s="320"/>
      <c r="F401" s="320"/>
      <c r="G401" s="320"/>
    </row>
    <row r="402" spans="3:7" s="120" customFormat="1" ht="12.75">
      <c r="C402" s="320"/>
      <c r="D402" s="320"/>
      <c r="E402" s="320"/>
      <c r="F402" s="320"/>
      <c r="G402" s="320"/>
    </row>
    <row r="403" spans="3:7" s="120" customFormat="1" ht="12.75">
      <c r="C403" s="320"/>
      <c r="D403" s="320"/>
      <c r="E403" s="320"/>
      <c r="F403" s="320"/>
      <c r="G403" s="320"/>
    </row>
    <row r="404" spans="3:7" s="120" customFormat="1" ht="12.75">
      <c r="C404" s="320"/>
      <c r="D404" s="320"/>
      <c r="E404" s="320"/>
      <c r="F404" s="320"/>
      <c r="G404" s="320"/>
    </row>
    <row r="405" spans="3:7" s="120" customFormat="1" ht="12.75">
      <c r="C405" s="320"/>
      <c r="D405" s="320"/>
      <c r="E405" s="320"/>
      <c r="F405" s="320"/>
      <c r="G405" s="320"/>
    </row>
    <row r="406" spans="3:7" s="120" customFormat="1" ht="12.75">
      <c r="C406" s="320"/>
      <c r="D406" s="320"/>
      <c r="E406" s="320"/>
      <c r="F406" s="320"/>
      <c r="G406" s="320"/>
    </row>
    <row r="407" spans="3:7" s="120" customFormat="1" ht="12.75">
      <c r="C407" s="320"/>
      <c r="D407" s="320"/>
      <c r="E407" s="320"/>
      <c r="F407" s="320"/>
      <c r="G407" s="320"/>
    </row>
    <row r="408" spans="3:7" s="120" customFormat="1" ht="12.75">
      <c r="C408" s="320"/>
      <c r="D408" s="320"/>
      <c r="E408" s="320"/>
      <c r="F408" s="320"/>
      <c r="G408" s="320"/>
    </row>
    <row r="409" spans="3:7" s="120" customFormat="1" ht="12.75">
      <c r="C409" s="320"/>
      <c r="D409" s="320"/>
      <c r="E409" s="320"/>
      <c r="F409" s="320"/>
      <c r="G409" s="320"/>
    </row>
    <row r="410" spans="3:7" s="120" customFormat="1" ht="12.75">
      <c r="C410" s="320"/>
      <c r="D410" s="320"/>
      <c r="E410" s="320"/>
      <c r="F410" s="320"/>
      <c r="G410" s="320"/>
    </row>
    <row r="411" spans="3:7" s="120" customFormat="1" ht="12.75">
      <c r="C411" s="320"/>
      <c r="D411" s="320"/>
      <c r="E411" s="320"/>
      <c r="F411" s="320"/>
      <c r="G411" s="320"/>
    </row>
    <row r="412" spans="3:7" s="120" customFormat="1" ht="12.75">
      <c r="C412" s="320"/>
      <c r="D412" s="320"/>
      <c r="E412" s="320"/>
      <c r="F412" s="320"/>
      <c r="G412" s="320"/>
    </row>
    <row r="413" spans="3:7" s="120" customFormat="1" ht="12.75">
      <c r="C413" s="320"/>
      <c r="D413" s="320"/>
      <c r="E413" s="320"/>
      <c r="F413" s="320"/>
      <c r="G413" s="320"/>
    </row>
    <row r="414" spans="3:7" s="120" customFormat="1" ht="12.75">
      <c r="C414" s="320"/>
      <c r="D414" s="320"/>
      <c r="E414" s="320"/>
      <c r="F414" s="320"/>
      <c r="G414" s="320"/>
    </row>
    <row r="415" spans="3:7" s="120" customFormat="1" ht="12.75">
      <c r="C415" s="320"/>
      <c r="D415" s="320"/>
      <c r="E415" s="320"/>
      <c r="F415" s="320"/>
      <c r="G415" s="320"/>
    </row>
    <row r="416" spans="3:7" s="120" customFormat="1" ht="12.75">
      <c r="C416" s="320"/>
      <c r="D416" s="320"/>
      <c r="E416" s="320"/>
      <c r="F416" s="320"/>
      <c r="G416" s="320"/>
    </row>
    <row r="417" spans="3:7" s="120" customFormat="1" ht="12.75">
      <c r="C417" s="320"/>
      <c r="D417" s="320"/>
      <c r="E417" s="320"/>
      <c r="F417" s="320"/>
      <c r="G417" s="320"/>
    </row>
    <row r="418" spans="3:7" s="120" customFormat="1" ht="12.75">
      <c r="C418" s="320"/>
      <c r="D418" s="320"/>
      <c r="E418" s="320"/>
      <c r="F418" s="320"/>
      <c r="G418" s="320"/>
    </row>
    <row r="419" spans="3:7" s="120" customFormat="1" ht="12.75">
      <c r="C419" s="320"/>
      <c r="D419" s="320"/>
      <c r="E419" s="320"/>
      <c r="F419" s="320"/>
      <c r="G419" s="320"/>
    </row>
    <row r="420" spans="3:7" s="120" customFormat="1" ht="12.75">
      <c r="C420" s="320"/>
      <c r="D420" s="320"/>
      <c r="E420" s="320"/>
      <c r="F420" s="320"/>
      <c r="G420" s="320"/>
    </row>
    <row r="421" spans="3:7" s="120" customFormat="1" ht="12.75">
      <c r="C421" s="320"/>
      <c r="D421" s="320"/>
      <c r="E421" s="320"/>
      <c r="F421" s="320"/>
      <c r="G421" s="320"/>
    </row>
    <row r="422" spans="3:7" s="120" customFormat="1" ht="12.75">
      <c r="C422" s="320"/>
      <c r="D422" s="320"/>
      <c r="E422" s="320"/>
      <c r="F422" s="320"/>
      <c r="G422" s="320"/>
    </row>
    <row r="423" spans="3:7" s="120" customFormat="1" ht="12.75">
      <c r="C423" s="320"/>
      <c r="D423" s="320"/>
      <c r="E423" s="320"/>
      <c r="F423" s="320"/>
      <c r="G423" s="320"/>
    </row>
    <row r="424" spans="3:7" s="120" customFormat="1" ht="12.75">
      <c r="C424" s="320"/>
      <c r="D424" s="320"/>
      <c r="E424" s="320"/>
      <c r="F424" s="320"/>
      <c r="G424" s="320"/>
    </row>
    <row r="425" spans="3:7" s="120" customFormat="1" ht="12.75">
      <c r="C425" s="320"/>
      <c r="D425" s="320"/>
      <c r="E425" s="320"/>
      <c r="F425" s="320"/>
      <c r="G425" s="320"/>
    </row>
    <row r="426" spans="3:7" s="120" customFormat="1" ht="12.75">
      <c r="C426" s="320"/>
      <c r="D426" s="320"/>
      <c r="E426" s="320"/>
      <c r="F426" s="320"/>
      <c r="G426" s="320"/>
    </row>
    <row r="427" spans="3:7" s="120" customFormat="1" ht="12.75">
      <c r="C427" s="320"/>
      <c r="D427" s="320"/>
      <c r="E427" s="320"/>
      <c r="F427" s="320"/>
      <c r="G427" s="320"/>
    </row>
    <row r="428" spans="3:7" s="120" customFormat="1" ht="12.75">
      <c r="C428" s="320"/>
      <c r="D428" s="320"/>
      <c r="E428" s="320"/>
      <c r="F428" s="320"/>
      <c r="G428" s="320"/>
    </row>
    <row r="429" spans="3:7" s="120" customFormat="1" ht="12.75">
      <c r="C429" s="320"/>
      <c r="D429" s="320"/>
      <c r="E429" s="320"/>
      <c r="F429" s="320"/>
      <c r="G429" s="320"/>
    </row>
    <row r="430" spans="3:7" s="120" customFormat="1" ht="12.75">
      <c r="C430" s="320"/>
      <c r="D430" s="320"/>
      <c r="E430" s="320"/>
      <c r="F430" s="320"/>
      <c r="G430" s="320"/>
    </row>
    <row r="431" spans="3:7" s="120" customFormat="1" ht="12.75">
      <c r="C431" s="320"/>
      <c r="D431" s="320"/>
      <c r="E431" s="320"/>
      <c r="F431" s="320"/>
      <c r="G431" s="320"/>
    </row>
    <row r="432" spans="3:7" s="120" customFormat="1" ht="12.75">
      <c r="C432" s="320"/>
      <c r="D432" s="320"/>
      <c r="E432" s="320"/>
      <c r="F432" s="320"/>
      <c r="G432" s="320"/>
    </row>
    <row r="433" spans="3:7" s="120" customFormat="1" ht="12.75">
      <c r="C433" s="320"/>
      <c r="D433" s="320"/>
      <c r="E433" s="320"/>
      <c r="F433" s="320"/>
      <c r="G433" s="320"/>
    </row>
    <row r="434" spans="3:7" s="120" customFormat="1" ht="12.75">
      <c r="C434" s="320"/>
      <c r="D434" s="320"/>
      <c r="E434" s="320"/>
      <c r="F434" s="320"/>
      <c r="G434" s="320"/>
    </row>
    <row r="435" spans="3:7" s="120" customFormat="1" ht="12.75">
      <c r="C435" s="320"/>
      <c r="D435" s="320"/>
      <c r="E435" s="320"/>
      <c r="F435" s="320"/>
      <c r="G435" s="320"/>
    </row>
    <row r="436" spans="3:7" s="120" customFormat="1" ht="12.75">
      <c r="C436" s="320"/>
      <c r="D436" s="320"/>
      <c r="E436" s="320"/>
      <c r="F436" s="320"/>
      <c r="G436" s="320"/>
    </row>
    <row r="437" spans="3:7" s="120" customFormat="1" ht="12.75">
      <c r="C437" s="320"/>
      <c r="D437" s="320"/>
      <c r="E437" s="320"/>
      <c r="F437" s="320"/>
      <c r="G437" s="320"/>
    </row>
    <row r="438" spans="3:7" s="120" customFormat="1" ht="12.75">
      <c r="C438" s="320"/>
      <c r="D438" s="320"/>
      <c r="E438" s="320"/>
      <c r="F438" s="320"/>
      <c r="G438" s="320"/>
    </row>
    <row r="439" spans="3:7" s="120" customFormat="1" ht="12.75">
      <c r="C439" s="320"/>
      <c r="D439" s="320"/>
      <c r="E439" s="320"/>
      <c r="F439" s="320"/>
      <c r="G439" s="320"/>
    </row>
    <row r="440" spans="3:7" s="120" customFormat="1" ht="12.75">
      <c r="C440" s="320"/>
      <c r="D440" s="320"/>
      <c r="E440" s="320"/>
      <c r="F440" s="320"/>
      <c r="G440" s="320"/>
    </row>
    <row r="441" spans="3:7" s="120" customFormat="1" ht="12.75">
      <c r="C441" s="320"/>
      <c r="D441" s="320"/>
      <c r="E441" s="320"/>
      <c r="F441" s="320"/>
      <c r="G441" s="320"/>
    </row>
    <row r="442" spans="3:7" s="120" customFormat="1" ht="12.75">
      <c r="C442" s="320"/>
      <c r="D442" s="320"/>
      <c r="E442" s="320"/>
      <c r="F442" s="320"/>
      <c r="G442" s="320"/>
    </row>
    <row r="443" spans="3:7" s="120" customFormat="1" ht="12.75">
      <c r="C443" s="320"/>
      <c r="D443" s="320"/>
      <c r="E443" s="320"/>
      <c r="F443" s="320"/>
      <c r="G443" s="320"/>
    </row>
    <row r="444" spans="3:7" s="120" customFormat="1" ht="12.75">
      <c r="C444" s="320"/>
      <c r="D444" s="320"/>
      <c r="E444" s="320"/>
      <c r="F444" s="320"/>
      <c r="G444" s="320"/>
    </row>
    <row r="445" spans="3:7" s="120" customFormat="1" ht="12.75">
      <c r="C445" s="320"/>
      <c r="D445" s="320"/>
      <c r="E445" s="320"/>
      <c r="F445" s="320"/>
      <c r="G445" s="320"/>
    </row>
    <row r="446" spans="3:7" s="120" customFormat="1" ht="12.75">
      <c r="C446" s="320"/>
      <c r="D446" s="320"/>
      <c r="E446" s="320"/>
      <c r="F446" s="320"/>
      <c r="G446" s="320"/>
    </row>
    <row r="447" spans="3:7" s="120" customFormat="1" ht="12.75">
      <c r="C447" s="320"/>
      <c r="D447" s="320"/>
      <c r="E447" s="320"/>
      <c r="F447" s="320"/>
      <c r="G447" s="320"/>
    </row>
    <row r="448" spans="3:7" s="120" customFormat="1" ht="12.75">
      <c r="C448" s="320"/>
      <c r="D448" s="320"/>
      <c r="E448" s="320"/>
      <c r="F448" s="320"/>
      <c r="G448" s="320"/>
    </row>
    <row r="449" spans="3:7" s="120" customFormat="1" ht="12.75">
      <c r="C449" s="320"/>
      <c r="D449" s="320"/>
      <c r="E449" s="320"/>
      <c r="F449" s="320"/>
      <c r="G449" s="320"/>
    </row>
    <row r="450" spans="3:7" s="120" customFormat="1" ht="12.75">
      <c r="C450" s="320"/>
      <c r="D450" s="320"/>
      <c r="E450" s="320"/>
      <c r="F450" s="320"/>
      <c r="G450" s="320"/>
    </row>
    <row r="451" spans="3:7" s="120" customFormat="1" ht="12.75">
      <c r="C451" s="320"/>
      <c r="D451" s="320"/>
      <c r="E451" s="320"/>
      <c r="F451" s="320"/>
      <c r="G451" s="320"/>
    </row>
    <row r="452" spans="3:7" s="120" customFormat="1" ht="12.75">
      <c r="C452" s="320"/>
      <c r="D452" s="320"/>
      <c r="E452" s="320"/>
      <c r="F452" s="320"/>
      <c r="G452" s="320"/>
    </row>
    <row r="453" spans="3:7" s="120" customFormat="1" ht="12.75">
      <c r="C453" s="320"/>
      <c r="D453" s="320"/>
      <c r="E453" s="320"/>
      <c r="F453" s="320"/>
      <c r="G453" s="320"/>
    </row>
    <row r="454" spans="3:7" s="120" customFormat="1" ht="12.75">
      <c r="C454" s="320"/>
      <c r="D454" s="320"/>
      <c r="E454" s="320"/>
      <c r="F454" s="320"/>
      <c r="G454" s="320"/>
    </row>
    <row r="455" spans="3:7" s="120" customFormat="1" ht="12.75">
      <c r="C455" s="320"/>
      <c r="D455" s="320"/>
      <c r="E455" s="320"/>
      <c r="F455" s="320"/>
      <c r="G455" s="320"/>
    </row>
    <row r="456" spans="3:7" s="120" customFormat="1" ht="12.75">
      <c r="C456" s="320"/>
      <c r="D456" s="320"/>
      <c r="E456" s="320"/>
      <c r="F456" s="320"/>
      <c r="G456" s="320"/>
    </row>
    <row r="457" spans="3:7" s="120" customFormat="1" ht="12.75">
      <c r="C457" s="320"/>
      <c r="D457" s="320"/>
      <c r="E457" s="320"/>
      <c r="F457" s="320"/>
      <c r="G457" s="320"/>
    </row>
    <row r="458" spans="3:7" s="120" customFormat="1" ht="12.75">
      <c r="C458" s="320"/>
      <c r="D458" s="320"/>
      <c r="E458" s="320"/>
      <c r="F458" s="320"/>
      <c r="G458" s="320"/>
    </row>
    <row r="459" spans="3:7" s="120" customFormat="1" ht="12.75">
      <c r="C459" s="320"/>
      <c r="D459" s="320"/>
      <c r="E459" s="320"/>
      <c r="F459" s="320"/>
      <c r="G459" s="320"/>
    </row>
    <row r="460" spans="3:7" s="120" customFormat="1" ht="12.75">
      <c r="C460" s="320"/>
      <c r="D460" s="320"/>
      <c r="E460" s="320"/>
      <c r="F460" s="320"/>
      <c r="G460" s="320"/>
    </row>
    <row r="461" spans="3:7" s="120" customFormat="1" ht="12.75">
      <c r="C461" s="320"/>
      <c r="D461" s="320"/>
      <c r="E461" s="320"/>
      <c r="F461" s="320"/>
      <c r="G461" s="320"/>
    </row>
    <row r="462" spans="3:7" s="120" customFormat="1" ht="12.75">
      <c r="C462" s="320"/>
      <c r="D462" s="320"/>
      <c r="E462" s="320"/>
      <c r="F462" s="320"/>
      <c r="G462" s="320"/>
    </row>
    <row r="463" spans="3:7" s="120" customFormat="1" ht="12.75">
      <c r="C463" s="320"/>
      <c r="D463" s="320"/>
      <c r="E463" s="320"/>
      <c r="F463" s="320"/>
      <c r="G463" s="320"/>
    </row>
    <row r="464" spans="3:7" s="120" customFormat="1" ht="12.75">
      <c r="C464" s="320"/>
      <c r="D464" s="320"/>
      <c r="E464" s="320"/>
      <c r="F464" s="320"/>
      <c r="G464" s="320"/>
    </row>
    <row r="465" spans="3:7" s="120" customFormat="1" ht="12.75">
      <c r="C465" s="320"/>
      <c r="D465" s="320"/>
      <c r="E465" s="320"/>
      <c r="F465" s="320"/>
      <c r="G465" s="320"/>
    </row>
    <row r="466" spans="3:7" s="120" customFormat="1" ht="12.75">
      <c r="C466" s="320"/>
      <c r="D466" s="320"/>
      <c r="E466" s="320"/>
      <c r="F466" s="320"/>
      <c r="G466" s="320"/>
    </row>
    <row r="467" spans="3:7" s="120" customFormat="1" ht="12.75">
      <c r="C467" s="320"/>
      <c r="D467" s="320"/>
      <c r="E467" s="320"/>
      <c r="F467" s="320"/>
      <c r="G467" s="320"/>
    </row>
    <row r="468" spans="3:7" s="120" customFormat="1" ht="12.75">
      <c r="C468" s="320"/>
      <c r="D468" s="320"/>
      <c r="E468" s="320"/>
      <c r="F468" s="320"/>
      <c r="G468" s="320"/>
    </row>
    <row r="469" spans="3:7" s="120" customFormat="1" ht="12.75">
      <c r="C469" s="320"/>
      <c r="D469" s="320"/>
      <c r="E469" s="320"/>
      <c r="F469" s="320"/>
      <c r="G469" s="320"/>
    </row>
    <row r="470" spans="3:7" s="120" customFormat="1" ht="12.75">
      <c r="C470" s="320"/>
      <c r="D470" s="320"/>
      <c r="E470" s="320"/>
      <c r="F470" s="320"/>
      <c r="G470" s="320"/>
    </row>
    <row r="471" spans="3:7" s="120" customFormat="1" ht="12.75">
      <c r="C471" s="320"/>
      <c r="D471" s="320"/>
      <c r="E471" s="320"/>
      <c r="F471" s="320"/>
      <c r="G471" s="320"/>
    </row>
    <row r="472" spans="3:7" s="120" customFormat="1" ht="12.75">
      <c r="C472" s="320"/>
      <c r="D472" s="320"/>
      <c r="E472" s="320"/>
      <c r="F472" s="320"/>
      <c r="G472" s="320"/>
    </row>
    <row r="473" spans="3:7" s="120" customFormat="1" ht="12.75">
      <c r="C473" s="320"/>
      <c r="D473" s="320"/>
      <c r="E473" s="320"/>
      <c r="F473" s="320"/>
      <c r="G473" s="320"/>
    </row>
    <row r="474" spans="3:7" s="120" customFormat="1" ht="12.75">
      <c r="C474" s="320"/>
      <c r="D474" s="320"/>
      <c r="E474" s="320"/>
      <c r="F474" s="320"/>
      <c r="G474" s="320"/>
    </row>
    <row r="475" spans="3:7" s="120" customFormat="1" ht="12.75">
      <c r="C475" s="320"/>
      <c r="D475" s="320"/>
      <c r="E475" s="320"/>
      <c r="F475" s="320"/>
      <c r="G475" s="320"/>
    </row>
    <row r="476" spans="3:7" s="120" customFormat="1" ht="12.75">
      <c r="C476" s="320"/>
      <c r="D476" s="320"/>
      <c r="E476" s="320"/>
      <c r="F476" s="320"/>
      <c r="G476" s="320"/>
    </row>
    <row r="477" spans="3:7" s="120" customFormat="1" ht="12.75">
      <c r="C477" s="320"/>
      <c r="D477" s="320"/>
      <c r="E477" s="320"/>
      <c r="F477" s="320"/>
      <c r="G477" s="320"/>
    </row>
    <row r="478" spans="3:7" s="120" customFormat="1" ht="12.75">
      <c r="C478" s="320"/>
      <c r="D478" s="320"/>
      <c r="E478" s="320"/>
      <c r="F478" s="320"/>
      <c r="G478" s="320"/>
    </row>
    <row r="479" spans="3:7" s="120" customFormat="1" ht="12.75">
      <c r="C479" s="320"/>
      <c r="D479" s="320"/>
      <c r="E479" s="320"/>
      <c r="F479" s="320"/>
      <c r="G479" s="320"/>
    </row>
    <row r="480" spans="3:7" s="120" customFormat="1" ht="12.75">
      <c r="C480" s="320"/>
      <c r="D480" s="320"/>
      <c r="E480" s="320"/>
      <c r="F480" s="320"/>
      <c r="G480" s="320"/>
    </row>
    <row r="481" spans="3:7" s="120" customFormat="1" ht="12.75">
      <c r="C481" s="320"/>
      <c r="D481" s="320"/>
      <c r="E481" s="320"/>
      <c r="F481" s="320"/>
      <c r="G481" s="320"/>
    </row>
    <row r="482" spans="3:7" s="120" customFormat="1" ht="12.75">
      <c r="C482" s="320"/>
      <c r="D482" s="320"/>
      <c r="E482" s="320"/>
      <c r="F482" s="320"/>
      <c r="G482" s="320"/>
    </row>
    <row r="483" spans="3:7" s="120" customFormat="1" ht="12.75">
      <c r="C483" s="320"/>
      <c r="D483" s="320"/>
      <c r="E483" s="320"/>
      <c r="F483" s="320"/>
      <c r="G483" s="320"/>
    </row>
    <row r="484" spans="3:7" s="120" customFormat="1" ht="12.75">
      <c r="C484" s="320"/>
      <c r="D484" s="320"/>
      <c r="E484" s="320"/>
      <c r="F484" s="320"/>
      <c r="G484" s="320"/>
    </row>
    <row r="485" spans="3:7" s="120" customFormat="1" ht="12.75">
      <c r="C485" s="320"/>
      <c r="D485" s="320"/>
      <c r="E485" s="320"/>
      <c r="F485" s="320"/>
      <c r="G485" s="320"/>
    </row>
    <row r="486" spans="3:7" s="120" customFormat="1" ht="12.75">
      <c r="C486" s="320"/>
      <c r="D486" s="320"/>
      <c r="E486" s="320"/>
      <c r="F486" s="320"/>
      <c r="G486" s="320"/>
    </row>
    <row r="487" spans="3:7" s="120" customFormat="1" ht="12.75">
      <c r="C487" s="320"/>
      <c r="D487" s="320"/>
      <c r="E487" s="320"/>
      <c r="F487" s="320"/>
      <c r="G487" s="320"/>
    </row>
    <row r="488" spans="3:7" s="120" customFormat="1" ht="12.75">
      <c r="C488" s="320"/>
      <c r="D488" s="320"/>
      <c r="E488" s="320"/>
      <c r="F488" s="320"/>
      <c r="G488" s="320"/>
    </row>
    <row r="489" spans="3:7" s="120" customFormat="1" ht="12.75">
      <c r="C489" s="320"/>
      <c r="D489" s="320"/>
      <c r="E489" s="320"/>
      <c r="F489" s="320"/>
      <c r="G489" s="320"/>
    </row>
    <row r="490" spans="3:7" s="120" customFormat="1" ht="12.75">
      <c r="C490" s="320"/>
      <c r="D490" s="320"/>
      <c r="E490" s="320"/>
      <c r="F490" s="320"/>
      <c r="G490" s="320"/>
    </row>
    <row r="491" spans="3:7" s="120" customFormat="1" ht="12.75">
      <c r="C491" s="320"/>
      <c r="D491" s="320"/>
      <c r="E491" s="320"/>
      <c r="F491" s="320"/>
      <c r="G491" s="320"/>
    </row>
    <row r="492" spans="3:7" s="120" customFormat="1" ht="12.75">
      <c r="C492" s="320"/>
      <c r="D492" s="320"/>
      <c r="E492" s="320"/>
      <c r="F492" s="320"/>
      <c r="G492" s="320"/>
    </row>
    <row r="493" spans="3:7" s="120" customFormat="1" ht="12.75">
      <c r="C493" s="320"/>
      <c r="D493" s="320"/>
      <c r="E493" s="320"/>
      <c r="F493" s="320"/>
      <c r="G493" s="320"/>
    </row>
    <row r="494" spans="3:7" s="120" customFormat="1" ht="12.75">
      <c r="C494" s="320"/>
      <c r="D494" s="320"/>
      <c r="E494" s="320"/>
      <c r="F494" s="320"/>
      <c r="G494" s="320"/>
    </row>
    <row r="495" spans="3:7" s="120" customFormat="1" ht="12.75">
      <c r="C495" s="320"/>
      <c r="D495" s="320"/>
      <c r="E495" s="320"/>
      <c r="F495" s="320"/>
      <c r="G495" s="320"/>
    </row>
    <row r="496" spans="3:7" s="120" customFormat="1" ht="12.75">
      <c r="C496" s="320"/>
      <c r="D496" s="320"/>
      <c r="E496" s="320"/>
      <c r="F496" s="320"/>
      <c r="G496" s="320"/>
    </row>
    <row r="497" spans="3:7" s="120" customFormat="1" ht="12.75">
      <c r="C497" s="320"/>
      <c r="D497" s="320"/>
      <c r="E497" s="320"/>
      <c r="F497" s="320"/>
      <c r="G497" s="320"/>
    </row>
    <row r="498" spans="3:7" s="120" customFormat="1" ht="12.75">
      <c r="C498" s="320"/>
      <c r="D498" s="320"/>
      <c r="E498" s="320"/>
      <c r="F498" s="320"/>
      <c r="G498" s="320"/>
    </row>
    <row r="499" spans="3:7" s="120" customFormat="1" ht="12.75">
      <c r="C499" s="320"/>
      <c r="D499" s="320"/>
      <c r="E499" s="320"/>
      <c r="F499" s="320"/>
      <c r="G499" s="320"/>
    </row>
    <row r="500" spans="3:7" s="120" customFormat="1" ht="12.75">
      <c r="C500" s="320"/>
      <c r="D500" s="320"/>
      <c r="E500" s="320"/>
      <c r="F500" s="320"/>
      <c r="G500" s="320"/>
    </row>
    <row r="501" spans="3:7" s="120" customFormat="1" ht="12.75">
      <c r="C501" s="320"/>
      <c r="D501" s="320"/>
      <c r="E501" s="320"/>
      <c r="F501" s="320"/>
      <c r="G501" s="320"/>
    </row>
    <row r="502" spans="3:7" s="120" customFormat="1" ht="12.75">
      <c r="C502" s="320"/>
      <c r="D502" s="320"/>
      <c r="E502" s="320"/>
      <c r="F502" s="320"/>
      <c r="G502" s="320"/>
    </row>
    <row r="503" spans="3:7" s="120" customFormat="1" ht="12.75">
      <c r="C503" s="320"/>
      <c r="D503" s="320"/>
      <c r="E503" s="320"/>
      <c r="F503" s="320"/>
      <c r="G503" s="320"/>
    </row>
    <row r="504" spans="3:7" s="120" customFormat="1" ht="12.75">
      <c r="C504" s="320"/>
      <c r="D504" s="320"/>
      <c r="E504" s="320"/>
      <c r="F504" s="320"/>
      <c r="G504" s="320"/>
    </row>
    <row r="505" spans="3:7" s="120" customFormat="1" ht="12.75">
      <c r="C505" s="320"/>
      <c r="D505" s="320"/>
      <c r="E505" s="320"/>
      <c r="F505" s="320"/>
      <c r="G505" s="320"/>
    </row>
    <row r="506" spans="3:7" s="120" customFormat="1" ht="12.75">
      <c r="C506" s="320"/>
      <c r="D506" s="320"/>
      <c r="E506" s="320"/>
      <c r="F506" s="320"/>
      <c r="G506" s="320"/>
    </row>
    <row r="507" spans="3:7" s="120" customFormat="1" ht="12.75">
      <c r="C507" s="320"/>
      <c r="D507" s="320"/>
      <c r="E507" s="320"/>
      <c r="F507" s="320"/>
      <c r="G507" s="320"/>
    </row>
    <row r="508" spans="3:7" s="120" customFormat="1" ht="12.75">
      <c r="C508" s="320"/>
      <c r="D508" s="320"/>
      <c r="E508" s="320"/>
      <c r="F508" s="320"/>
      <c r="G508" s="320"/>
    </row>
    <row r="509" spans="3:7" s="120" customFormat="1" ht="12.75">
      <c r="C509" s="320"/>
      <c r="D509" s="320"/>
      <c r="E509" s="320"/>
      <c r="F509" s="320"/>
      <c r="G509" s="320"/>
    </row>
    <row r="510" spans="3:7" s="120" customFormat="1" ht="12.75">
      <c r="C510" s="320"/>
      <c r="D510" s="320"/>
      <c r="E510" s="320"/>
      <c r="F510" s="320"/>
      <c r="G510" s="320"/>
    </row>
    <row r="511" spans="3:7" s="120" customFormat="1" ht="12.75">
      <c r="C511" s="320"/>
      <c r="D511" s="320"/>
      <c r="E511" s="320"/>
      <c r="F511" s="320"/>
      <c r="G511" s="320"/>
    </row>
    <row r="512" spans="3:7" s="120" customFormat="1" ht="12.75">
      <c r="C512" s="320"/>
      <c r="D512" s="320"/>
      <c r="E512" s="320"/>
      <c r="F512" s="320"/>
      <c r="G512" s="320"/>
    </row>
    <row r="513" spans="3:7" s="120" customFormat="1" ht="12.75">
      <c r="C513" s="320"/>
      <c r="D513" s="320"/>
      <c r="E513" s="320"/>
      <c r="F513" s="320"/>
      <c r="G513" s="320"/>
    </row>
    <row r="514" spans="3:7" s="120" customFormat="1" ht="12.75">
      <c r="C514" s="320"/>
      <c r="D514" s="320"/>
      <c r="E514" s="320"/>
      <c r="F514" s="320"/>
      <c r="G514" s="320"/>
    </row>
    <row r="515" spans="3:7" s="120" customFormat="1" ht="12.75">
      <c r="C515" s="320"/>
      <c r="D515" s="320"/>
      <c r="E515" s="320"/>
      <c r="F515" s="320"/>
      <c r="G515" s="320"/>
    </row>
    <row r="516" spans="3:7" s="120" customFormat="1" ht="12.75">
      <c r="C516" s="320"/>
      <c r="D516" s="320"/>
      <c r="E516" s="320"/>
      <c r="F516" s="320"/>
      <c r="G516" s="320"/>
    </row>
    <row r="517" spans="3:7" s="120" customFormat="1" ht="12.75">
      <c r="C517" s="320"/>
      <c r="D517" s="320"/>
      <c r="E517" s="320"/>
      <c r="F517" s="320"/>
      <c r="G517" s="320"/>
    </row>
    <row r="518" spans="3:7" s="120" customFormat="1" ht="12.75">
      <c r="C518" s="320"/>
      <c r="D518" s="320"/>
      <c r="E518" s="320"/>
      <c r="F518" s="320"/>
      <c r="G518" s="320"/>
    </row>
    <row r="519" spans="3:7" s="120" customFormat="1" ht="12.75">
      <c r="C519" s="320"/>
      <c r="D519" s="320"/>
      <c r="E519" s="320"/>
      <c r="F519" s="320"/>
      <c r="G519" s="320"/>
    </row>
    <row r="520" spans="3:7" s="120" customFormat="1" ht="12.75">
      <c r="C520" s="320"/>
      <c r="D520" s="320"/>
      <c r="E520" s="320"/>
      <c r="F520" s="320"/>
      <c r="G520" s="320"/>
    </row>
    <row r="521" spans="3:7" s="120" customFormat="1" ht="12.75">
      <c r="C521" s="320"/>
      <c r="D521" s="320"/>
      <c r="E521" s="320"/>
      <c r="F521" s="320"/>
      <c r="G521" s="320"/>
    </row>
    <row r="522" spans="3:7" s="120" customFormat="1" ht="12.75">
      <c r="C522" s="320"/>
      <c r="D522" s="320"/>
      <c r="E522" s="320"/>
      <c r="F522" s="320"/>
      <c r="G522" s="320"/>
    </row>
    <row r="523" spans="3:7" s="120" customFormat="1" ht="12.75">
      <c r="C523" s="320"/>
      <c r="D523" s="320"/>
      <c r="E523" s="320"/>
      <c r="F523" s="320"/>
      <c r="G523" s="320"/>
    </row>
    <row r="524" spans="3:7" s="120" customFormat="1" ht="12.75">
      <c r="C524" s="320"/>
      <c r="D524" s="320"/>
      <c r="E524" s="320"/>
      <c r="F524" s="320"/>
      <c r="G524" s="320"/>
    </row>
    <row r="525" spans="3:7" s="120" customFormat="1" ht="12.75">
      <c r="C525" s="320"/>
      <c r="D525" s="320"/>
      <c r="E525" s="320"/>
      <c r="F525" s="320"/>
      <c r="G525" s="320"/>
    </row>
    <row r="526" spans="3:7" s="120" customFormat="1" ht="12.75">
      <c r="C526" s="320"/>
      <c r="D526" s="320"/>
      <c r="E526" s="320"/>
      <c r="F526" s="320"/>
      <c r="G526" s="320"/>
    </row>
    <row r="527" spans="3:7" s="120" customFormat="1" ht="12.75">
      <c r="C527" s="320"/>
      <c r="D527" s="320"/>
      <c r="E527" s="320"/>
      <c r="F527" s="320"/>
      <c r="G527" s="320"/>
    </row>
    <row r="528" spans="3:7" s="120" customFormat="1" ht="12.75">
      <c r="C528" s="320"/>
      <c r="D528" s="320"/>
      <c r="E528" s="320"/>
      <c r="F528" s="320"/>
      <c r="G528" s="320"/>
    </row>
    <row r="529" spans="3:7" s="120" customFormat="1" ht="12.75">
      <c r="C529" s="320"/>
      <c r="D529" s="320"/>
      <c r="E529" s="320"/>
      <c r="F529" s="320"/>
      <c r="G529" s="320"/>
    </row>
    <row r="530" spans="3:7" s="120" customFormat="1" ht="12.75">
      <c r="C530" s="320"/>
      <c r="D530" s="320"/>
      <c r="E530" s="320"/>
      <c r="F530" s="320"/>
      <c r="G530" s="320"/>
    </row>
    <row r="531" spans="3:7" s="120" customFormat="1" ht="12.75">
      <c r="C531" s="320"/>
      <c r="D531" s="320"/>
      <c r="E531" s="320"/>
      <c r="F531" s="320"/>
      <c r="G531" s="320"/>
    </row>
    <row r="532" spans="3:7" s="120" customFormat="1" ht="12.75">
      <c r="C532" s="320"/>
      <c r="D532" s="320"/>
      <c r="E532" s="320"/>
      <c r="F532" s="320"/>
      <c r="G532" s="320"/>
    </row>
    <row r="533" spans="3:7" s="120" customFormat="1" ht="12.75">
      <c r="C533" s="320"/>
      <c r="D533" s="320"/>
      <c r="E533" s="320"/>
      <c r="F533" s="320"/>
      <c r="G533" s="320"/>
    </row>
    <row r="534" spans="3:7" s="120" customFormat="1" ht="12.75">
      <c r="C534" s="320"/>
      <c r="D534" s="320"/>
      <c r="E534" s="320"/>
      <c r="F534" s="320"/>
      <c r="G534" s="320"/>
    </row>
    <row r="535" spans="3:7" s="120" customFormat="1" ht="12.75">
      <c r="C535" s="320"/>
      <c r="D535" s="320"/>
      <c r="E535" s="320"/>
      <c r="F535" s="320"/>
      <c r="G535" s="320"/>
    </row>
    <row r="536" spans="3:7" s="120" customFormat="1" ht="12.75">
      <c r="C536" s="320"/>
      <c r="D536" s="320"/>
      <c r="E536" s="320"/>
      <c r="F536" s="320"/>
      <c r="G536" s="320"/>
    </row>
    <row r="537" spans="3:7" s="120" customFormat="1" ht="12.75">
      <c r="C537" s="320"/>
      <c r="D537" s="320"/>
      <c r="E537" s="320"/>
      <c r="F537" s="320"/>
      <c r="G537" s="320"/>
    </row>
    <row r="538" spans="3:7" s="120" customFormat="1" ht="12.75">
      <c r="C538" s="320"/>
      <c r="D538" s="320"/>
      <c r="E538" s="320"/>
      <c r="F538" s="320"/>
      <c r="G538" s="320"/>
    </row>
    <row r="539" spans="3:7" s="120" customFormat="1" ht="12.75">
      <c r="C539" s="320"/>
      <c r="D539" s="320"/>
      <c r="E539" s="320"/>
      <c r="F539" s="320"/>
      <c r="G539" s="320"/>
    </row>
    <row r="540" spans="3:7" s="120" customFormat="1" ht="12.75">
      <c r="C540" s="320"/>
      <c r="D540" s="320"/>
      <c r="E540" s="320"/>
      <c r="F540" s="320"/>
      <c r="G540" s="320"/>
    </row>
    <row r="541" spans="3:7" s="120" customFormat="1" ht="12.75">
      <c r="C541" s="320"/>
      <c r="D541" s="320"/>
      <c r="E541" s="320"/>
      <c r="F541" s="320"/>
      <c r="G541" s="320"/>
    </row>
    <row r="542" spans="3:7" s="120" customFormat="1" ht="12.75">
      <c r="C542" s="320"/>
      <c r="D542" s="320"/>
      <c r="E542" s="320"/>
      <c r="F542" s="320"/>
      <c r="G542" s="320"/>
    </row>
    <row r="543" spans="3:7" s="120" customFormat="1" ht="12.75">
      <c r="C543" s="320"/>
      <c r="D543" s="320"/>
      <c r="E543" s="320"/>
      <c r="F543" s="320"/>
      <c r="G543" s="320"/>
    </row>
    <row r="544" spans="3:7" s="120" customFormat="1" ht="12.75">
      <c r="C544" s="320"/>
      <c r="D544" s="320"/>
      <c r="E544" s="320"/>
      <c r="F544" s="320"/>
      <c r="G544" s="320"/>
    </row>
    <row r="545" spans="3:7" s="120" customFormat="1" ht="12.75">
      <c r="C545" s="320"/>
      <c r="D545" s="320"/>
      <c r="E545" s="320"/>
      <c r="F545" s="320"/>
      <c r="G545" s="320"/>
    </row>
    <row r="546" spans="3:7" s="120" customFormat="1" ht="12.75">
      <c r="C546" s="320"/>
      <c r="D546" s="320"/>
      <c r="E546" s="320"/>
      <c r="F546" s="320"/>
      <c r="G546" s="320"/>
    </row>
    <row r="547" spans="3:7" s="120" customFormat="1" ht="12.75">
      <c r="C547" s="320"/>
      <c r="D547" s="320"/>
      <c r="E547" s="320"/>
      <c r="F547" s="320"/>
      <c r="G547" s="320"/>
    </row>
    <row r="548" spans="3:7" s="120" customFormat="1" ht="12.75">
      <c r="C548" s="320"/>
      <c r="D548" s="320"/>
      <c r="E548" s="320"/>
      <c r="F548" s="320"/>
      <c r="G548" s="320"/>
    </row>
    <row r="549" spans="3:7" s="120" customFormat="1" ht="12.75">
      <c r="C549" s="320"/>
      <c r="D549" s="320"/>
      <c r="E549" s="320"/>
      <c r="F549" s="320"/>
      <c r="G549" s="320"/>
    </row>
    <row r="550" spans="3:7" s="120" customFormat="1" ht="12.75">
      <c r="C550" s="320"/>
      <c r="D550" s="320"/>
      <c r="E550" s="320"/>
      <c r="F550" s="320"/>
      <c r="G550" s="320"/>
    </row>
    <row r="551" spans="3:7" s="120" customFormat="1" ht="12.75">
      <c r="C551" s="320"/>
      <c r="D551" s="320"/>
      <c r="E551" s="320"/>
      <c r="F551" s="320"/>
      <c r="G551" s="320"/>
    </row>
    <row r="552" spans="3:7" s="120" customFormat="1" ht="12.75">
      <c r="C552" s="320"/>
      <c r="D552" s="320"/>
      <c r="E552" s="320"/>
      <c r="F552" s="320"/>
      <c r="G552" s="320"/>
    </row>
    <row r="553" spans="3:7" s="120" customFormat="1" ht="12.75">
      <c r="C553" s="320"/>
      <c r="D553" s="320"/>
      <c r="E553" s="320"/>
      <c r="F553" s="320"/>
      <c r="G553" s="320"/>
    </row>
    <row r="554" spans="3:7" s="120" customFormat="1" ht="12.75">
      <c r="C554" s="320"/>
      <c r="D554" s="320"/>
      <c r="E554" s="320"/>
      <c r="F554" s="320"/>
      <c r="G554" s="320"/>
    </row>
    <row r="555" spans="3:7" s="120" customFormat="1" ht="12.75">
      <c r="C555" s="320"/>
      <c r="D555" s="320"/>
      <c r="E555" s="320"/>
      <c r="F555" s="320"/>
      <c r="G555" s="320"/>
    </row>
    <row r="556" spans="3:7" s="120" customFormat="1" ht="12.75">
      <c r="C556" s="320"/>
      <c r="D556" s="320"/>
      <c r="E556" s="320"/>
      <c r="F556" s="320"/>
      <c r="G556" s="320"/>
    </row>
    <row r="557" spans="3:7" s="120" customFormat="1" ht="12.75">
      <c r="C557" s="320"/>
      <c r="D557" s="320"/>
      <c r="E557" s="320"/>
      <c r="F557" s="320"/>
      <c r="G557" s="320"/>
    </row>
    <row r="558" spans="3:7" s="120" customFormat="1" ht="12.75">
      <c r="C558" s="320"/>
      <c r="D558" s="320"/>
      <c r="E558" s="320"/>
      <c r="F558" s="320"/>
      <c r="G558" s="320"/>
    </row>
    <row r="559" spans="3:7" s="120" customFormat="1" ht="12.75">
      <c r="C559" s="320"/>
      <c r="D559" s="320"/>
      <c r="E559" s="320"/>
      <c r="F559" s="320"/>
      <c r="G559" s="320"/>
    </row>
    <row r="560" spans="3:7" s="120" customFormat="1" ht="12.75">
      <c r="C560" s="320"/>
      <c r="D560" s="320"/>
      <c r="E560" s="320"/>
      <c r="F560" s="320"/>
      <c r="G560" s="320"/>
    </row>
    <row r="561" spans="3:7" s="120" customFormat="1" ht="12.75">
      <c r="C561" s="320"/>
      <c r="D561" s="320"/>
      <c r="E561" s="320"/>
      <c r="F561" s="320"/>
      <c r="G561" s="320"/>
    </row>
    <row r="562" spans="3:7" s="120" customFormat="1" ht="12.75">
      <c r="C562" s="320"/>
      <c r="D562" s="320"/>
      <c r="E562" s="320"/>
      <c r="F562" s="320"/>
      <c r="G562" s="320"/>
    </row>
    <row r="563" spans="3:7" s="120" customFormat="1" ht="12.75">
      <c r="C563" s="320"/>
      <c r="D563" s="320"/>
      <c r="E563" s="320"/>
      <c r="F563" s="320"/>
      <c r="G563" s="320"/>
    </row>
    <row r="564" spans="3:7" s="120" customFormat="1" ht="12.75">
      <c r="C564" s="320"/>
      <c r="D564" s="320"/>
      <c r="E564" s="320"/>
      <c r="F564" s="320"/>
      <c r="G564" s="320"/>
    </row>
    <row r="565" spans="3:7" s="120" customFormat="1" ht="12.75">
      <c r="C565" s="320"/>
      <c r="D565" s="320"/>
      <c r="E565" s="320"/>
      <c r="F565" s="320"/>
      <c r="G565" s="320"/>
    </row>
    <row r="566" spans="3:7" s="120" customFormat="1" ht="12.75">
      <c r="C566" s="320"/>
      <c r="D566" s="320"/>
      <c r="E566" s="320"/>
      <c r="F566" s="320"/>
      <c r="G566" s="320"/>
    </row>
    <row r="567" spans="3:7" s="120" customFormat="1" ht="12.75">
      <c r="C567" s="320"/>
      <c r="D567" s="320"/>
      <c r="E567" s="320"/>
      <c r="F567" s="320"/>
      <c r="G567" s="320"/>
    </row>
    <row r="568" spans="3:7" s="120" customFormat="1" ht="12.75">
      <c r="C568" s="320"/>
      <c r="D568" s="320"/>
      <c r="E568" s="320"/>
      <c r="F568" s="320"/>
      <c r="G568" s="320"/>
    </row>
    <row r="569" spans="3:7" s="120" customFormat="1" ht="12.75">
      <c r="C569" s="320"/>
      <c r="D569" s="320"/>
      <c r="E569" s="320"/>
      <c r="F569" s="320"/>
      <c r="G569" s="320"/>
    </row>
    <row r="570" spans="3:7" s="120" customFormat="1" ht="12.75">
      <c r="C570" s="320"/>
      <c r="D570" s="320"/>
      <c r="E570" s="320"/>
      <c r="F570" s="320"/>
      <c r="G570" s="320"/>
    </row>
    <row r="571" spans="3:7" s="120" customFormat="1" ht="12.75">
      <c r="C571" s="320"/>
      <c r="D571" s="320"/>
      <c r="E571" s="320"/>
      <c r="F571" s="320"/>
      <c r="G571" s="320"/>
    </row>
    <row r="572" spans="3:7" s="120" customFormat="1" ht="12.75">
      <c r="C572" s="320"/>
      <c r="D572" s="320"/>
      <c r="E572" s="320"/>
      <c r="F572" s="320"/>
      <c r="G572" s="320"/>
    </row>
    <row r="573" spans="3:7" s="120" customFormat="1" ht="12.75">
      <c r="C573" s="320"/>
      <c r="D573" s="320"/>
      <c r="E573" s="320"/>
      <c r="F573" s="320"/>
      <c r="G573" s="320"/>
    </row>
    <row r="574" spans="3:7" s="120" customFormat="1" ht="12.75">
      <c r="C574" s="320"/>
      <c r="D574" s="320"/>
      <c r="E574" s="320"/>
      <c r="F574" s="320"/>
      <c r="G574" s="320"/>
    </row>
    <row r="575" spans="3:7" s="120" customFormat="1" ht="12.75">
      <c r="C575" s="320"/>
      <c r="D575" s="320"/>
      <c r="E575" s="320"/>
      <c r="F575" s="320"/>
      <c r="G575" s="320"/>
    </row>
    <row r="576" spans="3:7" s="120" customFormat="1" ht="12.75">
      <c r="C576" s="320"/>
      <c r="D576" s="320"/>
      <c r="E576" s="320"/>
      <c r="F576" s="320"/>
      <c r="G576" s="320"/>
    </row>
    <row r="577" spans="3:7" s="120" customFormat="1" ht="12.75">
      <c r="C577" s="320"/>
      <c r="D577" s="320"/>
      <c r="E577" s="320"/>
      <c r="F577" s="320"/>
      <c r="G577" s="320"/>
    </row>
    <row r="578" spans="3:7" s="120" customFormat="1" ht="12.75">
      <c r="C578" s="320"/>
      <c r="D578" s="320"/>
      <c r="E578" s="320"/>
      <c r="F578" s="320"/>
      <c r="G578" s="320"/>
    </row>
    <row r="579" spans="3:7" s="120" customFormat="1" ht="12.75">
      <c r="C579" s="320"/>
      <c r="D579" s="320"/>
      <c r="E579" s="320"/>
      <c r="F579" s="320"/>
      <c r="G579" s="320"/>
    </row>
    <row r="580" spans="3:7" s="120" customFormat="1" ht="12.75">
      <c r="C580" s="320"/>
      <c r="D580" s="320"/>
      <c r="E580" s="320"/>
      <c r="F580" s="320"/>
      <c r="G580" s="320"/>
    </row>
    <row r="581" spans="3:7" s="120" customFormat="1" ht="12.75">
      <c r="C581" s="320"/>
      <c r="D581" s="320"/>
      <c r="E581" s="320"/>
      <c r="F581" s="320"/>
      <c r="G581" s="320"/>
    </row>
    <row r="582" spans="3:7" s="120" customFormat="1" ht="12.75">
      <c r="C582" s="320"/>
      <c r="D582" s="320"/>
      <c r="E582" s="320"/>
      <c r="F582" s="320"/>
      <c r="G582" s="320"/>
    </row>
    <row r="583" spans="3:7" s="120" customFormat="1" ht="12.75">
      <c r="C583" s="320"/>
      <c r="D583" s="320"/>
      <c r="E583" s="320"/>
      <c r="F583" s="320"/>
      <c r="G583" s="320"/>
    </row>
    <row r="584" spans="3:7" s="120" customFormat="1" ht="12.75">
      <c r="C584" s="320"/>
      <c r="D584" s="320"/>
      <c r="E584" s="320"/>
      <c r="F584" s="320"/>
      <c r="G584" s="320"/>
    </row>
    <row r="585" spans="3:7" s="120" customFormat="1" ht="12.75">
      <c r="C585" s="320"/>
      <c r="D585" s="320"/>
      <c r="E585" s="320"/>
      <c r="F585" s="320"/>
      <c r="G585" s="320"/>
    </row>
    <row r="586" spans="3:7" s="120" customFormat="1" ht="12.75">
      <c r="C586" s="320"/>
      <c r="D586" s="320"/>
      <c r="E586" s="320"/>
      <c r="F586" s="320"/>
      <c r="G586" s="320"/>
    </row>
    <row r="587" spans="3:7" s="120" customFormat="1" ht="12.75">
      <c r="C587" s="320"/>
      <c r="D587" s="320"/>
      <c r="E587" s="320"/>
      <c r="F587" s="320"/>
      <c r="G587" s="320"/>
    </row>
    <row r="588" spans="3:7" s="120" customFormat="1" ht="12.75">
      <c r="C588" s="320"/>
      <c r="D588" s="320"/>
      <c r="E588" s="320"/>
      <c r="F588" s="320"/>
      <c r="G588" s="320"/>
    </row>
    <row r="589" spans="3:7" s="120" customFormat="1" ht="12.75">
      <c r="C589" s="320"/>
      <c r="D589" s="320"/>
      <c r="E589" s="320"/>
      <c r="F589" s="320"/>
      <c r="G589" s="320"/>
    </row>
    <row r="590" spans="3:7" s="120" customFormat="1" ht="12.75">
      <c r="C590" s="320"/>
      <c r="D590" s="320"/>
      <c r="E590" s="320"/>
      <c r="F590" s="320"/>
      <c r="G590" s="320"/>
    </row>
    <row r="591" spans="3:7" s="120" customFormat="1" ht="12.75">
      <c r="C591" s="320"/>
      <c r="D591" s="320"/>
      <c r="E591" s="320"/>
      <c r="F591" s="320"/>
      <c r="G591" s="320"/>
    </row>
    <row r="592" spans="3:7" s="120" customFormat="1" ht="12.75">
      <c r="C592" s="320"/>
      <c r="D592" s="320"/>
      <c r="E592" s="320"/>
      <c r="F592" s="320"/>
      <c r="G592" s="320"/>
    </row>
    <row r="593" spans="3:7" s="120" customFormat="1" ht="12.75">
      <c r="C593" s="320"/>
      <c r="D593" s="320"/>
      <c r="E593" s="320"/>
      <c r="F593" s="320"/>
      <c r="G593" s="320"/>
    </row>
    <row r="594" spans="3:7" s="120" customFormat="1" ht="12.75">
      <c r="C594" s="320"/>
      <c r="D594" s="320"/>
      <c r="E594" s="320"/>
      <c r="F594" s="320"/>
      <c r="G594" s="320"/>
    </row>
    <row r="595" spans="3:7" s="120" customFormat="1" ht="12.75">
      <c r="C595" s="320"/>
      <c r="D595" s="320"/>
      <c r="E595" s="320"/>
      <c r="F595" s="320"/>
      <c r="G595" s="320"/>
    </row>
    <row r="596" spans="3:7" s="120" customFormat="1" ht="12.75">
      <c r="C596" s="320"/>
      <c r="D596" s="320"/>
      <c r="E596" s="320"/>
      <c r="F596" s="320"/>
      <c r="G596" s="320"/>
    </row>
    <row r="597" spans="3:7" s="120" customFormat="1" ht="12.75">
      <c r="C597" s="320"/>
      <c r="D597" s="320"/>
      <c r="E597" s="320"/>
      <c r="F597" s="320"/>
      <c r="G597" s="320"/>
    </row>
    <row r="598" spans="3:7" s="120" customFormat="1" ht="12.75">
      <c r="C598" s="320"/>
      <c r="D598" s="320"/>
      <c r="E598" s="320"/>
      <c r="F598" s="320"/>
      <c r="G598" s="320"/>
    </row>
    <row r="599" spans="3:7" s="120" customFormat="1" ht="12.75">
      <c r="C599" s="320"/>
      <c r="D599" s="320"/>
      <c r="E599" s="320"/>
      <c r="F599" s="320"/>
      <c r="G599" s="320"/>
    </row>
    <row r="600" spans="3:7" s="120" customFormat="1" ht="12.75">
      <c r="C600" s="320"/>
      <c r="D600" s="320"/>
      <c r="E600" s="320"/>
      <c r="F600" s="320"/>
      <c r="G600" s="320"/>
    </row>
    <row r="601" spans="3:7" s="120" customFormat="1" ht="12.75">
      <c r="C601" s="320"/>
      <c r="D601" s="320"/>
      <c r="E601" s="320"/>
      <c r="F601" s="320"/>
      <c r="G601" s="320"/>
    </row>
    <row r="602" spans="3:7" s="120" customFormat="1" ht="12.75">
      <c r="C602" s="320"/>
      <c r="D602" s="320"/>
      <c r="E602" s="320"/>
      <c r="F602" s="320"/>
      <c r="G602" s="320"/>
    </row>
    <row r="603" spans="3:7" s="120" customFormat="1" ht="12.75">
      <c r="C603" s="320"/>
      <c r="D603" s="320"/>
      <c r="E603" s="320"/>
      <c r="F603" s="320"/>
      <c r="G603" s="320"/>
    </row>
    <row r="604" spans="3:7" s="120" customFormat="1" ht="12.75">
      <c r="C604" s="320"/>
      <c r="D604" s="320"/>
      <c r="E604" s="320"/>
      <c r="F604" s="320"/>
      <c r="G604" s="320"/>
    </row>
    <row r="605" spans="3:7" s="120" customFormat="1" ht="12.75">
      <c r="C605" s="320"/>
      <c r="D605" s="320"/>
      <c r="E605" s="320"/>
      <c r="F605" s="320"/>
      <c r="G605" s="320"/>
    </row>
    <row r="606" spans="3:7" s="120" customFormat="1" ht="12.75">
      <c r="C606" s="320"/>
      <c r="D606" s="320"/>
      <c r="E606" s="320"/>
      <c r="F606" s="320"/>
      <c r="G606" s="320"/>
    </row>
    <row r="607" spans="3:7" s="120" customFormat="1" ht="12.75">
      <c r="C607" s="320"/>
      <c r="D607" s="320"/>
      <c r="E607" s="320"/>
      <c r="F607" s="320"/>
      <c r="G607" s="320"/>
    </row>
    <row r="608" spans="3:7" s="120" customFormat="1" ht="12.75">
      <c r="C608" s="320"/>
      <c r="D608" s="320"/>
      <c r="E608" s="320"/>
      <c r="F608" s="320"/>
      <c r="G608" s="320"/>
    </row>
    <row r="609" spans="3:7" s="120" customFormat="1" ht="12.75">
      <c r="C609" s="320"/>
      <c r="D609" s="320"/>
      <c r="E609" s="320"/>
      <c r="F609" s="320"/>
      <c r="G609" s="320"/>
    </row>
    <row r="610" spans="3:7" s="120" customFormat="1" ht="12.75">
      <c r="C610" s="320"/>
      <c r="D610" s="320"/>
      <c r="E610" s="320"/>
      <c r="F610" s="320"/>
      <c r="G610" s="320"/>
    </row>
    <row r="611" spans="3:7" s="120" customFormat="1" ht="12.75">
      <c r="C611" s="320"/>
      <c r="D611" s="320"/>
      <c r="E611" s="320"/>
      <c r="F611" s="320"/>
      <c r="G611" s="320"/>
    </row>
    <row r="612" spans="3:7" s="120" customFormat="1" ht="12.75">
      <c r="C612" s="320"/>
      <c r="D612" s="320"/>
      <c r="E612" s="320"/>
      <c r="F612" s="320"/>
      <c r="G612" s="320"/>
    </row>
    <row r="613" spans="3:7" s="120" customFormat="1" ht="12.75">
      <c r="C613" s="320"/>
      <c r="D613" s="320"/>
      <c r="E613" s="320"/>
      <c r="F613" s="320"/>
      <c r="G613" s="320"/>
    </row>
    <row r="614" spans="3:7" s="120" customFormat="1" ht="12.75">
      <c r="C614" s="320"/>
      <c r="D614" s="320"/>
      <c r="E614" s="320"/>
      <c r="F614" s="320"/>
      <c r="G614" s="320"/>
    </row>
    <row r="615" spans="3:7" s="120" customFormat="1" ht="12.75">
      <c r="C615" s="320"/>
      <c r="D615" s="320"/>
      <c r="E615" s="320"/>
      <c r="F615" s="320"/>
      <c r="G615" s="320"/>
    </row>
    <row r="616" spans="3:7" s="120" customFormat="1" ht="12.75">
      <c r="C616" s="320"/>
      <c r="D616" s="320"/>
      <c r="E616" s="320"/>
      <c r="F616" s="320"/>
      <c r="G616" s="320"/>
    </row>
    <row r="617" spans="3:7" s="120" customFormat="1" ht="12.75">
      <c r="C617" s="320"/>
      <c r="D617" s="320"/>
      <c r="E617" s="320"/>
      <c r="F617" s="320"/>
      <c r="G617" s="320"/>
    </row>
    <row r="618" spans="3:7" s="120" customFormat="1" ht="12.75">
      <c r="C618" s="320"/>
      <c r="D618" s="320"/>
      <c r="E618" s="320"/>
      <c r="F618" s="320"/>
      <c r="G618" s="320"/>
    </row>
    <row r="619" spans="3:7" s="120" customFormat="1" ht="12.75">
      <c r="C619" s="320"/>
      <c r="D619" s="320"/>
      <c r="E619" s="320"/>
      <c r="F619" s="320"/>
      <c r="G619" s="320"/>
    </row>
    <row r="620" spans="3:7" s="120" customFormat="1" ht="12.75">
      <c r="C620" s="320"/>
      <c r="D620" s="320"/>
      <c r="E620" s="320"/>
      <c r="F620" s="320"/>
      <c r="G620" s="320"/>
    </row>
    <row r="621" spans="3:7" s="120" customFormat="1" ht="12.75">
      <c r="C621" s="320"/>
      <c r="D621" s="320"/>
      <c r="E621" s="320"/>
      <c r="F621" s="320"/>
      <c r="G621" s="320"/>
    </row>
    <row r="622" spans="3:7" s="120" customFormat="1" ht="12.75">
      <c r="C622" s="320"/>
      <c r="D622" s="320"/>
      <c r="E622" s="320"/>
      <c r="F622" s="320"/>
      <c r="G622" s="320"/>
    </row>
    <row r="623" spans="3:7" s="120" customFormat="1" ht="12.75">
      <c r="C623" s="320"/>
      <c r="D623" s="320"/>
      <c r="E623" s="320"/>
      <c r="F623" s="320"/>
      <c r="G623" s="320"/>
    </row>
    <row r="624" spans="3:7" s="120" customFormat="1" ht="12.75">
      <c r="C624" s="320"/>
      <c r="D624" s="320"/>
      <c r="E624" s="320"/>
      <c r="F624" s="320"/>
      <c r="G624" s="320"/>
    </row>
    <row r="625" spans="3:7" s="120" customFormat="1" ht="12.75">
      <c r="C625" s="320"/>
      <c r="D625" s="320"/>
      <c r="E625" s="320"/>
      <c r="F625" s="320"/>
      <c r="G625" s="320"/>
    </row>
    <row r="626" spans="3:7" s="120" customFormat="1" ht="12.75">
      <c r="C626" s="320"/>
      <c r="D626" s="320"/>
      <c r="E626" s="320"/>
      <c r="F626" s="320"/>
      <c r="G626" s="320"/>
    </row>
    <row r="627" spans="3:7" s="120" customFormat="1" ht="12.75">
      <c r="C627" s="320"/>
      <c r="D627" s="320"/>
      <c r="E627" s="320"/>
      <c r="F627" s="320"/>
      <c r="G627" s="320"/>
    </row>
    <row r="628" spans="3:7" s="120" customFormat="1" ht="12.75">
      <c r="C628" s="320"/>
      <c r="D628" s="320"/>
      <c r="E628" s="320"/>
      <c r="F628" s="320"/>
      <c r="G628" s="320"/>
    </row>
    <row r="629" spans="3:7" s="120" customFormat="1" ht="12.75">
      <c r="C629" s="320"/>
      <c r="D629" s="320"/>
      <c r="E629" s="320"/>
      <c r="F629" s="320"/>
      <c r="G629" s="320"/>
    </row>
    <row r="630" spans="3:7" s="120" customFormat="1" ht="12.75">
      <c r="C630" s="320"/>
      <c r="D630" s="320"/>
      <c r="E630" s="320"/>
      <c r="F630" s="320"/>
      <c r="G630" s="320"/>
    </row>
    <row r="631" spans="3:7" s="120" customFormat="1" ht="12.75">
      <c r="C631" s="320"/>
      <c r="D631" s="320"/>
      <c r="E631" s="320"/>
      <c r="F631" s="320"/>
      <c r="G631" s="320"/>
    </row>
    <row r="632" spans="3:7" s="120" customFormat="1" ht="12.75">
      <c r="C632" s="320"/>
      <c r="D632" s="320"/>
      <c r="E632" s="320"/>
      <c r="F632" s="320"/>
      <c r="G632" s="320"/>
    </row>
    <row r="633" spans="3:7" s="120" customFormat="1" ht="12.75">
      <c r="C633" s="320"/>
      <c r="D633" s="320"/>
      <c r="E633" s="320"/>
      <c r="F633" s="320"/>
      <c r="G633" s="320"/>
    </row>
    <row r="634" spans="3:7" s="120" customFormat="1" ht="12.75">
      <c r="C634" s="320"/>
      <c r="D634" s="320"/>
      <c r="E634" s="320"/>
      <c r="F634" s="320"/>
      <c r="G634" s="320"/>
    </row>
    <row r="635" spans="3:7" s="120" customFormat="1" ht="12.75">
      <c r="C635" s="320"/>
      <c r="D635" s="320"/>
      <c r="E635" s="320"/>
      <c r="F635" s="320"/>
      <c r="G635" s="320"/>
    </row>
    <row r="636" spans="3:7" s="120" customFormat="1" ht="12.75">
      <c r="C636" s="320"/>
      <c r="D636" s="320"/>
      <c r="E636" s="320"/>
      <c r="F636" s="320"/>
      <c r="G636" s="320"/>
    </row>
    <row r="637" spans="3:7" s="120" customFormat="1" ht="12.75">
      <c r="C637" s="320"/>
      <c r="D637" s="320"/>
      <c r="E637" s="320"/>
      <c r="F637" s="320"/>
      <c r="G637" s="320"/>
    </row>
    <row r="638" spans="3:7" s="120" customFormat="1" ht="12.75">
      <c r="C638" s="320"/>
      <c r="D638" s="320"/>
      <c r="E638" s="320"/>
      <c r="F638" s="320"/>
      <c r="G638" s="320"/>
    </row>
    <row r="639" spans="3:7" s="120" customFormat="1" ht="12.75">
      <c r="C639" s="320"/>
      <c r="D639" s="320"/>
      <c r="E639" s="320"/>
      <c r="F639" s="320"/>
      <c r="G639" s="320"/>
    </row>
    <row r="640" spans="3:7" s="120" customFormat="1" ht="12.75">
      <c r="C640" s="320"/>
      <c r="D640" s="320"/>
      <c r="E640" s="320"/>
      <c r="F640" s="320"/>
      <c r="G640" s="320"/>
    </row>
    <row r="641" spans="3:7" s="120" customFormat="1" ht="12.75">
      <c r="C641" s="320"/>
      <c r="D641" s="320"/>
      <c r="E641" s="320"/>
      <c r="F641" s="320"/>
      <c r="G641" s="320"/>
    </row>
    <row r="642" spans="3:7" s="120" customFormat="1" ht="12.75">
      <c r="C642" s="320"/>
      <c r="D642" s="320"/>
      <c r="E642" s="320"/>
      <c r="F642" s="320"/>
      <c r="G642" s="320"/>
    </row>
    <row r="643" spans="3:7" s="120" customFormat="1" ht="12.75">
      <c r="C643" s="320"/>
      <c r="D643" s="320"/>
      <c r="E643" s="320"/>
      <c r="F643" s="320"/>
      <c r="G643" s="320"/>
    </row>
    <row r="644" spans="3:7" s="120" customFormat="1" ht="12.75">
      <c r="C644" s="320"/>
      <c r="D644" s="320"/>
      <c r="E644" s="320"/>
      <c r="F644" s="320"/>
      <c r="G644" s="320"/>
    </row>
    <row r="645" spans="3:7" s="120" customFormat="1" ht="12.75">
      <c r="C645" s="320"/>
      <c r="D645" s="320"/>
      <c r="E645" s="320"/>
      <c r="F645" s="320"/>
      <c r="G645" s="320"/>
    </row>
    <row r="646" spans="3:7" s="120" customFormat="1" ht="12.75">
      <c r="C646" s="320"/>
      <c r="D646" s="320"/>
      <c r="E646" s="320"/>
      <c r="F646" s="320"/>
      <c r="G646" s="320"/>
    </row>
    <row r="647" spans="3:7" s="120" customFormat="1" ht="12.75">
      <c r="C647" s="320"/>
      <c r="D647" s="320"/>
      <c r="E647" s="320"/>
      <c r="F647" s="320"/>
      <c r="G647" s="320"/>
    </row>
    <row r="648" spans="3:7" s="120" customFormat="1" ht="12.75">
      <c r="C648" s="320"/>
      <c r="D648" s="320"/>
      <c r="E648" s="320"/>
      <c r="F648" s="320"/>
      <c r="G648" s="320"/>
    </row>
    <row r="649" spans="3:7" s="120" customFormat="1" ht="12.75">
      <c r="C649" s="320"/>
      <c r="D649" s="320"/>
      <c r="E649" s="320"/>
      <c r="F649" s="320"/>
      <c r="G649" s="320"/>
    </row>
    <row r="650" spans="3:7" s="120" customFormat="1" ht="12.75">
      <c r="C650" s="320"/>
      <c r="D650" s="320"/>
      <c r="E650" s="320"/>
      <c r="F650" s="320"/>
      <c r="G650" s="320"/>
    </row>
    <row r="651" spans="3:7" s="120" customFormat="1" ht="12.75">
      <c r="C651" s="320"/>
      <c r="D651" s="320"/>
      <c r="E651" s="320"/>
      <c r="F651" s="320"/>
      <c r="G651" s="320"/>
    </row>
    <row r="652" spans="3:7" s="120" customFormat="1" ht="12.75">
      <c r="C652" s="320"/>
      <c r="D652" s="320"/>
      <c r="E652" s="320"/>
      <c r="F652" s="320"/>
      <c r="G652" s="320"/>
    </row>
    <row r="653" spans="3:7" s="120" customFormat="1" ht="12.75">
      <c r="C653" s="320"/>
      <c r="D653" s="320"/>
      <c r="E653" s="320"/>
      <c r="F653" s="320"/>
      <c r="G653" s="320"/>
    </row>
    <row r="654" spans="3:7" s="120" customFormat="1" ht="12.75">
      <c r="C654" s="320"/>
      <c r="D654" s="320"/>
      <c r="E654" s="320"/>
      <c r="F654" s="320"/>
      <c r="G654" s="320"/>
    </row>
    <row r="655" spans="3:7" s="120" customFormat="1" ht="12.75">
      <c r="C655" s="320"/>
      <c r="D655" s="320"/>
      <c r="E655" s="320"/>
      <c r="F655" s="320"/>
      <c r="G655" s="320"/>
    </row>
    <row r="656" spans="3:7" s="120" customFormat="1" ht="12.75">
      <c r="C656" s="320"/>
      <c r="D656" s="320"/>
      <c r="E656" s="320"/>
      <c r="F656" s="320"/>
      <c r="G656" s="320"/>
    </row>
    <row r="657" spans="3:7" s="120" customFormat="1" ht="12.75">
      <c r="C657" s="320"/>
      <c r="D657" s="320"/>
      <c r="E657" s="320"/>
      <c r="F657" s="320"/>
      <c r="G657" s="320"/>
    </row>
    <row r="658" spans="3:7" s="120" customFormat="1" ht="12.75">
      <c r="C658" s="320"/>
      <c r="D658" s="320"/>
      <c r="E658" s="320"/>
      <c r="F658" s="320"/>
      <c r="G658" s="320"/>
    </row>
    <row r="659" spans="3:7" s="120" customFormat="1" ht="12.75">
      <c r="C659" s="320"/>
      <c r="D659" s="320"/>
      <c r="E659" s="320"/>
      <c r="F659" s="320"/>
      <c r="G659" s="320"/>
    </row>
    <row r="660" spans="3:7" s="120" customFormat="1" ht="12.75">
      <c r="C660" s="320"/>
      <c r="D660" s="320"/>
      <c r="E660" s="320"/>
      <c r="F660" s="320"/>
      <c r="G660" s="320"/>
    </row>
    <row r="661" spans="3:7" s="120" customFormat="1" ht="12.75">
      <c r="C661" s="320"/>
      <c r="D661" s="320"/>
      <c r="E661" s="320"/>
      <c r="F661" s="320"/>
      <c r="G661" s="320"/>
    </row>
    <row r="662" spans="3:7" s="120" customFormat="1" ht="12.75">
      <c r="C662" s="320"/>
      <c r="D662" s="320"/>
      <c r="E662" s="320"/>
      <c r="F662" s="320"/>
      <c r="G662" s="320"/>
    </row>
    <row r="663" spans="3:7" s="120" customFormat="1" ht="12.75">
      <c r="C663" s="320"/>
      <c r="D663" s="320"/>
      <c r="E663" s="320"/>
      <c r="F663" s="320"/>
      <c r="G663" s="320"/>
    </row>
    <row r="664" spans="3:7" s="120" customFormat="1" ht="12.75">
      <c r="C664" s="320"/>
      <c r="D664" s="320"/>
      <c r="E664" s="320"/>
      <c r="F664" s="320"/>
      <c r="G664" s="320"/>
    </row>
    <row r="665" spans="3:7" s="120" customFormat="1" ht="12.75">
      <c r="C665" s="320"/>
      <c r="D665" s="320"/>
      <c r="E665" s="320"/>
      <c r="F665" s="320"/>
      <c r="G665" s="320"/>
    </row>
    <row r="666" spans="3:7" s="120" customFormat="1" ht="12.75">
      <c r="C666" s="320"/>
      <c r="D666" s="320"/>
      <c r="E666" s="320"/>
      <c r="F666" s="320"/>
      <c r="G666" s="320"/>
    </row>
    <row r="667" spans="3:7" s="120" customFormat="1" ht="12.75">
      <c r="C667" s="320"/>
      <c r="D667" s="320"/>
      <c r="E667" s="320"/>
      <c r="F667" s="320"/>
      <c r="G667" s="320"/>
    </row>
    <row r="668" spans="3:7" s="120" customFormat="1" ht="12.75">
      <c r="C668" s="320"/>
      <c r="D668" s="320"/>
      <c r="E668" s="320"/>
      <c r="F668" s="320"/>
      <c r="G668" s="320"/>
    </row>
    <row r="669" spans="3:7" s="120" customFormat="1" ht="12.75">
      <c r="C669" s="320"/>
      <c r="D669" s="320"/>
      <c r="E669" s="320"/>
      <c r="F669" s="320"/>
      <c r="G669" s="320"/>
    </row>
    <row r="670" spans="3:7" s="120" customFormat="1" ht="12.75">
      <c r="C670" s="320"/>
      <c r="D670" s="320"/>
      <c r="E670" s="320"/>
      <c r="F670" s="320"/>
      <c r="G670" s="320"/>
    </row>
    <row r="671" spans="3:7" s="120" customFormat="1" ht="12.75">
      <c r="C671" s="320"/>
      <c r="D671" s="320"/>
      <c r="E671" s="320"/>
      <c r="F671" s="320"/>
      <c r="G671" s="320"/>
    </row>
    <row r="672" spans="3:7" s="120" customFormat="1" ht="12.75">
      <c r="C672" s="320"/>
      <c r="D672" s="320"/>
      <c r="E672" s="320"/>
      <c r="F672" s="320"/>
      <c r="G672" s="320"/>
    </row>
    <row r="673" spans="3:7" s="120" customFormat="1" ht="12.75">
      <c r="C673" s="320"/>
      <c r="D673" s="320"/>
      <c r="E673" s="320"/>
      <c r="F673" s="320"/>
      <c r="G673" s="320"/>
    </row>
    <row r="674" spans="3:7" s="120" customFormat="1" ht="12.75">
      <c r="C674" s="320"/>
      <c r="D674" s="320"/>
      <c r="E674" s="320"/>
      <c r="F674" s="320"/>
      <c r="G674" s="320"/>
    </row>
    <row r="675" spans="3:7" s="120" customFormat="1" ht="12.75">
      <c r="C675" s="320"/>
      <c r="D675" s="320"/>
      <c r="E675" s="320"/>
      <c r="F675" s="320"/>
      <c r="G675" s="320"/>
    </row>
    <row r="676" spans="3:7" s="120" customFormat="1" ht="12.75">
      <c r="C676" s="320"/>
      <c r="D676" s="320"/>
      <c r="E676" s="320"/>
      <c r="F676" s="320"/>
      <c r="G676" s="320"/>
    </row>
    <row r="677" spans="3:7" s="120" customFormat="1" ht="12.75">
      <c r="C677" s="320"/>
      <c r="D677" s="320"/>
      <c r="E677" s="320"/>
      <c r="F677" s="320"/>
      <c r="G677" s="320"/>
    </row>
    <row r="678" spans="3:7" s="120" customFormat="1" ht="12.75">
      <c r="C678" s="320"/>
      <c r="D678" s="320"/>
      <c r="E678" s="320"/>
      <c r="F678" s="320"/>
      <c r="G678" s="320"/>
    </row>
    <row r="679" spans="3:7" s="120" customFormat="1" ht="12.75">
      <c r="C679" s="320"/>
      <c r="D679" s="320"/>
      <c r="E679" s="320"/>
      <c r="F679" s="320"/>
      <c r="G679" s="320"/>
    </row>
    <row r="680" spans="3:7" s="120" customFormat="1" ht="12.75">
      <c r="C680" s="320"/>
      <c r="D680" s="320"/>
      <c r="E680" s="320"/>
      <c r="F680" s="320"/>
      <c r="G680" s="320"/>
    </row>
    <row r="681" spans="3:7" s="120" customFormat="1" ht="12.75">
      <c r="C681" s="320"/>
      <c r="D681" s="320"/>
      <c r="E681" s="320"/>
      <c r="F681" s="320"/>
      <c r="G681" s="320"/>
    </row>
    <row r="682" spans="3:7" s="120" customFormat="1" ht="12.75">
      <c r="C682" s="320"/>
      <c r="D682" s="320"/>
      <c r="E682" s="320"/>
      <c r="F682" s="320"/>
      <c r="G682" s="320"/>
    </row>
    <row r="683" spans="3:7" s="120" customFormat="1" ht="12.75">
      <c r="C683" s="320"/>
      <c r="D683" s="320"/>
      <c r="E683" s="320"/>
      <c r="F683" s="320"/>
      <c r="G683" s="320"/>
    </row>
    <row r="684" spans="3:7" s="120" customFormat="1" ht="12.75">
      <c r="C684" s="320"/>
      <c r="D684" s="320"/>
      <c r="E684" s="320"/>
      <c r="F684" s="320"/>
      <c r="G684" s="320"/>
    </row>
    <row r="685" spans="3:7" s="120" customFormat="1" ht="12.75">
      <c r="C685" s="320"/>
      <c r="D685" s="320"/>
      <c r="E685" s="320"/>
      <c r="F685" s="320"/>
      <c r="G685" s="320"/>
    </row>
    <row r="686" spans="3:7" s="120" customFormat="1" ht="12.75">
      <c r="C686" s="320"/>
      <c r="D686" s="320"/>
      <c r="E686" s="320"/>
      <c r="F686" s="320"/>
      <c r="G686" s="320"/>
    </row>
    <row r="687" spans="3:7" s="120" customFormat="1" ht="12.75">
      <c r="C687" s="320"/>
      <c r="D687" s="320"/>
      <c r="E687" s="320"/>
      <c r="F687" s="320"/>
      <c r="G687" s="320"/>
    </row>
    <row r="688" spans="3:7" s="120" customFormat="1" ht="12.75">
      <c r="C688" s="320"/>
      <c r="D688" s="320"/>
      <c r="E688" s="320"/>
      <c r="F688" s="320"/>
      <c r="G688" s="320"/>
    </row>
    <row r="689" spans="3:7" s="120" customFormat="1" ht="12.75">
      <c r="C689" s="320"/>
      <c r="D689" s="320"/>
      <c r="E689" s="320"/>
      <c r="F689" s="320"/>
      <c r="G689" s="320"/>
    </row>
    <row r="690" spans="3:7" s="120" customFormat="1" ht="12.75">
      <c r="C690" s="320"/>
      <c r="D690" s="320"/>
      <c r="E690" s="320"/>
      <c r="F690" s="320"/>
      <c r="G690" s="320"/>
    </row>
    <row r="691" spans="3:7" s="120" customFormat="1" ht="12.75">
      <c r="C691" s="320"/>
      <c r="D691" s="320"/>
      <c r="E691" s="320"/>
      <c r="F691" s="320"/>
      <c r="G691" s="320"/>
    </row>
    <row r="692" spans="3:7" s="120" customFormat="1" ht="12.75">
      <c r="C692" s="320"/>
      <c r="D692" s="320"/>
      <c r="E692" s="320"/>
      <c r="F692" s="320"/>
      <c r="G692" s="320"/>
    </row>
    <row r="693" spans="3:7" s="120" customFormat="1" ht="12.75">
      <c r="C693" s="320"/>
      <c r="D693" s="320"/>
      <c r="E693" s="320"/>
      <c r="F693" s="320"/>
      <c r="G693" s="320"/>
    </row>
    <row r="694" spans="3:7" s="120" customFormat="1" ht="12.75">
      <c r="C694" s="320"/>
      <c r="D694" s="320"/>
      <c r="E694" s="320"/>
      <c r="F694" s="320"/>
      <c r="G694" s="320"/>
    </row>
    <row r="695" spans="3:7" s="120" customFormat="1" ht="12.75">
      <c r="C695" s="320"/>
      <c r="D695" s="320"/>
      <c r="E695" s="320"/>
      <c r="F695" s="320"/>
      <c r="G695" s="320"/>
    </row>
    <row r="696" spans="3:7" s="120" customFormat="1" ht="12.75">
      <c r="C696" s="320"/>
      <c r="D696" s="320"/>
      <c r="E696" s="320"/>
      <c r="F696" s="320"/>
      <c r="G696" s="320"/>
    </row>
    <row r="697" spans="3:7" s="120" customFormat="1" ht="12.75">
      <c r="C697" s="320"/>
      <c r="D697" s="320"/>
      <c r="E697" s="320"/>
      <c r="F697" s="320"/>
      <c r="G697" s="320"/>
    </row>
    <row r="698" spans="3:7" s="120" customFormat="1" ht="12.75">
      <c r="C698" s="320"/>
      <c r="D698" s="320"/>
      <c r="E698" s="320"/>
      <c r="F698" s="320"/>
      <c r="G698" s="320"/>
    </row>
    <row r="699" spans="3:7" s="120" customFormat="1" ht="12.75">
      <c r="C699" s="320"/>
      <c r="D699" s="320"/>
      <c r="E699" s="320"/>
      <c r="F699" s="320"/>
      <c r="G699" s="320"/>
    </row>
    <row r="700" spans="3:7" s="120" customFormat="1" ht="12.75">
      <c r="C700" s="320"/>
      <c r="D700" s="320"/>
      <c r="E700" s="320"/>
      <c r="F700" s="320"/>
      <c r="G700" s="320"/>
    </row>
    <row r="701" spans="3:7" s="120" customFormat="1" ht="12.75">
      <c r="C701" s="320"/>
      <c r="D701" s="320"/>
      <c r="E701" s="320"/>
      <c r="F701" s="320"/>
      <c r="G701" s="320"/>
    </row>
    <row r="702" spans="3:7" s="120" customFormat="1" ht="12.75">
      <c r="C702" s="320"/>
      <c r="D702" s="320"/>
      <c r="E702" s="320"/>
      <c r="F702" s="320"/>
      <c r="G702" s="320"/>
    </row>
    <row r="703" spans="3:7" s="120" customFormat="1" ht="12.75">
      <c r="C703" s="320"/>
      <c r="D703" s="320"/>
      <c r="E703" s="320"/>
      <c r="F703" s="320"/>
      <c r="G703" s="320"/>
    </row>
    <row r="704" spans="3:7" s="120" customFormat="1" ht="12.75">
      <c r="C704" s="320"/>
      <c r="D704" s="320"/>
      <c r="E704" s="320"/>
      <c r="F704" s="320"/>
      <c r="G704" s="320"/>
    </row>
    <row r="705" spans="3:7" s="120" customFormat="1" ht="12.75">
      <c r="C705" s="320"/>
      <c r="D705" s="320"/>
      <c r="E705" s="320"/>
      <c r="F705" s="320"/>
      <c r="G705" s="320"/>
    </row>
    <row r="706" spans="3:7" s="120" customFormat="1" ht="12.75">
      <c r="C706" s="320"/>
      <c r="D706" s="320"/>
      <c r="E706" s="320"/>
      <c r="F706" s="320"/>
      <c r="G706" s="320"/>
    </row>
    <row r="707" spans="3:7" s="120" customFormat="1" ht="12.75">
      <c r="C707" s="320"/>
      <c r="D707" s="320"/>
      <c r="E707" s="320"/>
      <c r="F707" s="320"/>
      <c r="G707" s="320"/>
    </row>
    <row r="708" spans="3:7" s="120" customFormat="1" ht="12.75">
      <c r="C708" s="320"/>
      <c r="D708" s="320"/>
      <c r="E708" s="320"/>
      <c r="F708" s="320"/>
      <c r="G708" s="320"/>
    </row>
    <row r="709" spans="3:7" s="120" customFormat="1" ht="12.75">
      <c r="C709" s="320"/>
      <c r="D709" s="320"/>
      <c r="E709" s="320"/>
      <c r="F709" s="320"/>
      <c r="G709" s="320"/>
    </row>
    <row r="710" spans="3:7" s="120" customFormat="1" ht="12.75">
      <c r="C710" s="320"/>
      <c r="D710" s="320"/>
      <c r="E710" s="320"/>
      <c r="F710" s="320"/>
      <c r="G710" s="320"/>
    </row>
    <row r="711" spans="3:7" s="120" customFormat="1" ht="12.75">
      <c r="C711" s="320"/>
      <c r="D711" s="320"/>
      <c r="E711" s="320"/>
      <c r="F711" s="320"/>
      <c r="G711" s="320"/>
    </row>
    <row r="712" spans="3:7" s="120" customFormat="1" ht="12.75">
      <c r="C712" s="320"/>
      <c r="D712" s="320"/>
      <c r="E712" s="320"/>
      <c r="F712" s="320"/>
      <c r="G712" s="320"/>
    </row>
    <row r="713" spans="3:7" s="120" customFormat="1" ht="12.75">
      <c r="C713" s="320"/>
      <c r="D713" s="320"/>
      <c r="E713" s="320"/>
      <c r="F713" s="320"/>
      <c r="G713" s="320"/>
    </row>
    <row r="714" spans="3:7" s="120" customFormat="1" ht="12.75">
      <c r="C714" s="320"/>
      <c r="D714" s="320"/>
      <c r="E714" s="320"/>
      <c r="F714" s="320"/>
      <c r="G714" s="320"/>
    </row>
    <row r="715" spans="3:7" s="120" customFormat="1" ht="12.75">
      <c r="C715" s="320"/>
      <c r="D715" s="320"/>
      <c r="E715" s="320"/>
      <c r="F715" s="320"/>
      <c r="G715" s="320"/>
    </row>
    <row r="716" spans="3:7" s="120" customFormat="1" ht="12.75">
      <c r="C716" s="320"/>
      <c r="D716" s="320"/>
      <c r="E716" s="320"/>
      <c r="F716" s="320"/>
      <c r="G716" s="320"/>
    </row>
    <row r="717" spans="3:7" s="120" customFormat="1" ht="12.75">
      <c r="C717" s="320"/>
      <c r="D717" s="320"/>
      <c r="E717" s="320"/>
      <c r="F717" s="320"/>
      <c r="G717" s="320"/>
    </row>
    <row r="718" spans="3:7" s="120" customFormat="1" ht="12.75">
      <c r="C718" s="320"/>
      <c r="D718" s="320"/>
      <c r="E718" s="320"/>
      <c r="F718" s="320"/>
      <c r="G718" s="320"/>
    </row>
    <row r="719" spans="3:7" s="120" customFormat="1" ht="12.75">
      <c r="C719" s="320"/>
      <c r="D719" s="320"/>
      <c r="E719" s="320"/>
      <c r="F719" s="320"/>
      <c r="G719" s="320"/>
    </row>
    <row r="720" spans="3:7" s="120" customFormat="1" ht="12.75">
      <c r="C720" s="320"/>
      <c r="D720" s="320"/>
      <c r="E720" s="320"/>
      <c r="F720" s="320"/>
      <c r="G720" s="320"/>
    </row>
    <row r="721" spans="3:7" s="120" customFormat="1" ht="12.75">
      <c r="C721" s="320"/>
      <c r="D721" s="320"/>
      <c r="E721" s="320"/>
      <c r="F721" s="320"/>
      <c r="G721" s="320"/>
    </row>
    <row r="722" spans="3:7" s="120" customFormat="1" ht="12.75">
      <c r="C722" s="320"/>
      <c r="D722" s="320"/>
      <c r="E722" s="320"/>
      <c r="F722" s="320"/>
      <c r="G722" s="320"/>
    </row>
    <row r="723" spans="3:7" s="120" customFormat="1" ht="12.75">
      <c r="C723" s="320"/>
      <c r="D723" s="320"/>
      <c r="E723" s="320"/>
      <c r="F723" s="320"/>
      <c r="G723" s="320"/>
    </row>
    <row r="724" spans="3:7" s="120" customFormat="1" ht="12.75">
      <c r="C724" s="320"/>
      <c r="D724" s="320"/>
      <c r="E724" s="320"/>
      <c r="F724" s="320"/>
      <c r="G724" s="320"/>
    </row>
    <row r="725" spans="3:7" s="120" customFormat="1" ht="12.75">
      <c r="C725" s="320"/>
      <c r="D725" s="320"/>
      <c r="E725" s="320"/>
      <c r="F725" s="320"/>
      <c r="G725" s="320"/>
    </row>
    <row r="726" spans="3:7" s="120" customFormat="1" ht="12.75">
      <c r="C726" s="320"/>
      <c r="D726" s="320"/>
      <c r="E726" s="320"/>
      <c r="F726" s="320"/>
      <c r="G726" s="320"/>
    </row>
    <row r="727" spans="3:7" s="120" customFormat="1" ht="12.75">
      <c r="C727" s="320"/>
      <c r="D727" s="320"/>
      <c r="E727" s="320"/>
      <c r="F727" s="320"/>
      <c r="G727" s="320"/>
    </row>
    <row r="728" spans="3:7" s="120" customFormat="1" ht="12.75">
      <c r="C728" s="320"/>
      <c r="D728" s="320"/>
      <c r="E728" s="320"/>
      <c r="F728" s="320"/>
      <c r="G728" s="320"/>
    </row>
    <row r="729" spans="3:7" s="120" customFormat="1" ht="12.75">
      <c r="C729" s="320"/>
      <c r="D729" s="320"/>
      <c r="E729" s="320"/>
      <c r="F729" s="320"/>
      <c r="G729" s="320"/>
    </row>
    <row r="730" spans="3:7" s="120" customFormat="1" ht="12.75">
      <c r="C730" s="320"/>
      <c r="D730" s="320"/>
      <c r="E730" s="320"/>
      <c r="F730" s="320"/>
      <c r="G730" s="320"/>
    </row>
    <row r="731" spans="3:7" s="120" customFormat="1" ht="12.75">
      <c r="C731" s="320"/>
      <c r="D731" s="320"/>
      <c r="E731" s="320"/>
      <c r="F731" s="320"/>
      <c r="G731" s="320"/>
    </row>
    <row r="732" spans="3:7" s="120" customFormat="1" ht="12.75">
      <c r="C732" s="320"/>
      <c r="D732" s="320"/>
      <c r="E732" s="320"/>
      <c r="F732" s="320"/>
      <c r="G732" s="320"/>
    </row>
    <row r="733" spans="3:7" s="120" customFormat="1" ht="12.75">
      <c r="C733" s="320"/>
      <c r="D733" s="320"/>
      <c r="E733" s="320"/>
      <c r="F733" s="320"/>
      <c r="G733" s="320"/>
    </row>
    <row r="734" spans="3:7" s="120" customFormat="1" ht="12.75">
      <c r="C734" s="320"/>
      <c r="D734" s="320"/>
      <c r="E734" s="320"/>
      <c r="F734" s="320"/>
      <c r="G734" s="320"/>
    </row>
    <row r="735" spans="3:7" s="120" customFormat="1" ht="12.75">
      <c r="C735" s="320"/>
      <c r="D735" s="320"/>
      <c r="E735" s="320"/>
      <c r="F735" s="320"/>
      <c r="G735" s="320"/>
    </row>
    <row r="736" spans="3:7" s="120" customFormat="1" ht="12.75">
      <c r="C736" s="320"/>
      <c r="D736" s="320"/>
      <c r="E736" s="320"/>
      <c r="F736" s="320"/>
      <c r="G736" s="320"/>
    </row>
    <row r="737" spans="3:7" s="120" customFormat="1" ht="12.75">
      <c r="C737" s="320"/>
      <c r="D737" s="320"/>
      <c r="E737" s="320"/>
      <c r="F737" s="320"/>
      <c r="G737" s="320"/>
    </row>
    <row r="738" spans="3:7" s="120" customFormat="1" ht="12.75">
      <c r="C738" s="320"/>
      <c r="D738" s="320"/>
      <c r="E738" s="320"/>
      <c r="F738" s="320"/>
      <c r="G738" s="320"/>
    </row>
    <row r="739" spans="3:7" s="120" customFormat="1" ht="12.75">
      <c r="C739" s="320"/>
      <c r="D739" s="320"/>
      <c r="E739" s="320"/>
      <c r="F739" s="320"/>
      <c r="G739" s="320"/>
    </row>
    <row r="740" spans="3:7" s="120" customFormat="1" ht="12.75">
      <c r="C740" s="320"/>
      <c r="D740" s="320"/>
      <c r="E740" s="320"/>
      <c r="F740" s="320"/>
      <c r="G740" s="320"/>
    </row>
    <row r="741" spans="3:7" s="120" customFormat="1" ht="12.75">
      <c r="C741" s="320"/>
      <c r="D741" s="320"/>
      <c r="E741" s="320"/>
      <c r="F741" s="320"/>
      <c r="G741" s="320"/>
    </row>
    <row r="742" spans="3:7" s="120" customFormat="1" ht="12.75">
      <c r="C742" s="320"/>
      <c r="D742" s="320"/>
      <c r="E742" s="320"/>
      <c r="F742" s="320"/>
      <c r="G742" s="320"/>
    </row>
    <row r="743" spans="3:7" s="120" customFormat="1" ht="12.75">
      <c r="C743" s="320"/>
      <c r="D743" s="320"/>
      <c r="E743" s="320"/>
      <c r="F743" s="320"/>
      <c r="G743" s="320"/>
    </row>
    <row r="744" spans="3:7" s="120" customFormat="1" ht="12.75">
      <c r="C744" s="320"/>
      <c r="D744" s="320"/>
      <c r="E744" s="320"/>
      <c r="F744" s="320"/>
      <c r="G744" s="320"/>
    </row>
    <row r="745" spans="3:7" s="120" customFormat="1" ht="12.75">
      <c r="C745" s="320"/>
      <c r="D745" s="320"/>
      <c r="E745" s="320"/>
      <c r="F745" s="320"/>
      <c r="G745" s="320"/>
    </row>
    <row r="746" spans="3:7" s="120" customFormat="1" ht="12.75">
      <c r="C746" s="320"/>
      <c r="D746" s="320"/>
      <c r="E746" s="320"/>
      <c r="F746" s="320"/>
      <c r="G746" s="320"/>
    </row>
    <row r="747" spans="3:7" s="120" customFormat="1" ht="12.75">
      <c r="C747" s="320"/>
      <c r="D747" s="320"/>
      <c r="E747" s="320"/>
      <c r="F747" s="320"/>
      <c r="G747" s="320"/>
    </row>
    <row r="748" spans="3:7" s="120" customFormat="1" ht="12.75">
      <c r="C748" s="320"/>
      <c r="D748" s="320"/>
      <c r="E748" s="320"/>
      <c r="F748" s="320"/>
      <c r="G748" s="320"/>
    </row>
    <row r="749" spans="3:7" s="120" customFormat="1" ht="12.75">
      <c r="C749" s="320"/>
      <c r="D749" s="320"/>
      <c r="E749" s="320"/>
      <c r="F749" s="320"/>
      <c r="G749" s="320"/>
    </row>
    <row r="750" spans="3:7" s="120" customFormat="1" ht="12.75">
      <c r="C750" s="320"/>
      <c r="D750" s="320"/>
      <c r="E750" s="320"/>
      <c r="F750" s="320"/>
      <c r="G750" s="320"/>
    </row>
    <row r="751" spans="3:7" s="120" customFormat="1" ht="12.75">
      <c r="C751" s="320"/>
      <c r="D751" s="320"/>
      <c r="E751" s="320"/>
      <c r="F751" s="320"/>
      <c r="G751" s="320"/>
    </row>
    <row r="752" spans="3:7" s="120" customFormat="1" ht="12.75">
      <c r="C752" s="320"/>
      <c r="D752" s="320"/>
      <c r="E752" s="320"/>
      <c r="F752" s="320"/>
      <c r="G752" s="320"/>
    </row>
    <row r="753" spans="3:7" s="120" customFormat="1" ht="12.75">
      <c r="C753" s="320"/>
      <c r="D753" s="320"/>
      <c r="E753" s="320"/>
      <c r="F753" s="320"/>
      <c r="G753" s="320"/>
    </row>
    <row r="754" spans="3:7" s="120" customFormat="1" ht="12.75">
      <c r="C754" s="320"/>
      <c r="D754" s="320"/>
      <c r="E754" s="320"/>
      <c r="F754" s="320"/>
      <c r="G754" s="320"/>
    </row>
    <row r="755" spans="3:7" s="120" customFormat="1" ht="12.75">
      <c r="C755" s="320"/>
      <c r="D755" s="320"/>
      <c r="E755" s="320"/>
      <c r="F755" s="320"/>
      <c r="G755" s="320"/>
    </row>
    <row r="756" spans="3:7" s="120" customFormat="1" ht="12.75">
      <c r="C756" s="320"/>
      <c r="D756" s="320"/>
      <c r="E756" s="320"/>
      <c r="F756" s="320"/>
      <c r="G756" s="320"/>
    </row>
    <row r="757" spans="3:7" s="120" customFormat="1" ht="12.75">
      <c r="C757" s="320"/>
      <c r="D757" s="320"/>
      <c r="E757" s="320"/>
      <c r="F757" s="320"/>
      <c r="G757" s="320"/>
    </row>
    <row r="758" spans="3:7" s="120" customFormat="1" ht="12.75">
      <c r="C758" s="320"/>
      <c r="D758" s="320"/>
      <c r="E758" s="320"/>
      <c r="F758" s="320"/>
      <c r="G758" s="320"/>
    </row>
    <row r="759" spans="3:7" s="120" customFormat="1" ht="12.75">
      <c r="C759" s="320"/>
      <c r="D759" s="320"/>
      <c r="E759" s="320"/>
      <c r="F759" s="320"/>
      <c r="G759" s="320"/>
    </row>
    <row r="760" spans="3:7" s="120" customFormat="1" ht="12.75">
      <c r="C760" s="320"/>
      <c r="D760" s="320"/>
      <c r="E760" s="320"/>
      <c r="F760" s="320"/>
      <c r="G760" s="320"/>
    </row>
    <row r="761" spans="3:7" s="120" customFormat="1" ht="12.75">
      <c r="C761" s="320"/>
      <c r="D761" s="320"/>
      <c r="E761" s="320"/>
      <c r="F761" s="320"/>
      <c r="G761" s="320"/>
    </row>
    <row r="762" spans="3:7" s="120" customFormat="1" ht="12.75">
      <c r="C762" s="320"/>
      <c r="D762" s="320"/>
      <c r="E762" s="320"/>
      <c r="F762" s="320"/>
      <c r="G762" s="320"/>
    </row>
    <row r="763" spans="3:7" s="120" customFormat="1" ht="12.75">
      <c r="C763" s="320"/>
      <c r="D763" s="320"/>
      <c r="E763" s="320"/>
      <c r="F763" s="320"/>
      <c r="G763" s="320"/>
    </row>
    <row r="764" spans="3:7" s="120" customFormat="1" ht="12.75">
      <c r="C764" s="320"/>
      <c r="D764" s="320"/>
      <c r="E764" s="320"/>
      <c r="F764" s="320"/>
      <c r="G764" s="320"/>
    </row>
    <row r="765" spans="3:7" s="120" customFormat="1" ht="12.75">
      <c r="C765" s="320"/>
      <c r="D765" s="320"/>
      <c r="E765" s="320"/>
      <c r="F765" s="320"/>
      <c r="G765" s="320"/>
    </row>
    <row r="766" spans="3:7" s="120" customFormat="1" ht="12.75">
      <c r="C766" s="320"/>
      <c r="D766" s="320"/>
      <c r="E766" s="320"/>
      <c r="F766" s="320"/>
      <c r="G766" s="320"/>
    </row>
    <row r="767" spans="3:7" s="120" customFormat="1" ht="12.75">
      <c r="C767" s="320"/>
      <c r="D767" s="320"/>
      <c r="E767" s="320"/>
      <c r="F767" s="320"/>
      <c r="G767" s="320"/>
    </row>
    <row r="768" spans="3:7" s="120" customFormat="1" ht="12.75">
      <c r="C768" s="320"/>
      <c r="D768" s="320"/>
      <c r="E768" s="320"/>
      <c r="F768" s="320"/>
      <c r="G768" s="320"/>
    </row>
    <row r="769" spans="3:7" s="120" customFormat="1" ht="12.75">
      <c r="C769" s="320"/>
      <c r="D769" s="320"/>
      <c r="E769" s="320"/>
      <c r="F769" s="320"/>
      <c r="G769" s="320"/>
    </row>
    <row r="770" spans="3:7" s="120" customFormat="1" ht="12.75">
      <c r="C770" s="320"/>
      <c r="D770" s="320"/>
      <c r="E770" s="320"/>
      <c r="F770" s="320"/>
      <c r="G770" s="320"/>
    </row>
    <row r="771" spans="3:7" s="120" customFormat="1" ht="12.75">
      <c r="C771" s="320"/>
      <c r="D771" s="320"/>
      <c r="E771" s="320"/>
      <c r="F771" s="320"/>
      <c r="G771" s="320"/>
    </row>
    <row r="772" spans="3:7" s="120" customFormat="1" ht="12.75">
      <c r="C772" s="320"/>
      <c r="D772" s="320"/>
      <c r="E772" s="320"/>
      <c r="F772" s="320"/>
      <c r="G772" s="320"/>
    </row>
    <row r="773" spans="3:7" s="120" customFormat="1" ht="12.75">
      <c r="C773" s="320"/>
      <c r="D773" s="320"/>
      <c r="E773" s="320"/>
      <c r="F773" s="320"/>
      <c r="G773" s="320"/>
    </row>
    <row r="774" spans="3:7" s="120" customFormat="1" ht="12.75">
      <c r="C774" s="320"/>
      <c r="D774" s="320"/>
      <c r="E774" s="320"/>
      <c r="F774" s="320"/>
      <c r="G774" s="320"/>
    </row>
    <row r="775" spans="3:7" s="120" customFormat="1" ht="12.75">
      <c r="C775" s="320"/>
      <c r="D775" s="320"/>
      <c r="E775" s="320"/>
      <c r="F775" s="320"/>
      <c r="G775" s="320"/>
    </row>
    <row r="776" spans="3:7" s="120" customFormat="1" ht="12.75">
      <c r="C776" s="320"/>
      <c r="D776" s="320"/>
      <c r="E776" s="320"/>
      <c r="F776" s="320"/>
      <c r="G776" s="320"/>
    </row>
    <row r="777" spans="3:7" s="120" customFormat="1" ht="12.75">
      <c r="C777" s="320"/>
      <c r="D777" s="320"/>
      <c r="E777" s="320"/>
      <c r="F777" s="320"/>
      <c r="G777" s="320"/>
    </row>
    <row r="778" spans="3:7" s="120" customFormat="1" ht="12.75">
      <c r="C778" s="320"/>
      <c r="D778" s="320"/>
      <c r="E778" s="320"/>
      <c r="F778" s="320"/>
      <c r="G778" s="320"/>
    </row>
    <row r="779" spans="3:7" s="120" customFormat="1" ht="12.75">
      <c r="C779" s="320"/>
      <c r="D779" s="320"/>
      <c r="E779" s="320"/>
      <c r="F779" s="320"/>
      <c r="G779" s="320"/>
    </row>
    <row r="780" spans="3:7" s="120" customFormat="1" ht="12.75">
      <c r="C780" s="320"/>
      <c r="D780" s="320"/>
      <c r="E780" s="320"/>
      <c r="F780" s="320"/>
      <c r="G780" s="320"/>
    </row>
    <row r="781" spans="3:7" s="120" customFormat="1" ht="12.75">
      <c r="C781" s="320"/>
      <c r="D781" s="320"/>
      <c r="E781" s="320"/>
      <c r="F781" s="320"/>
      <c r="G781" s="320"/>
    </row>
    <row r="782" spans="3:7" s="120" customFormat="1" ht="12.75">
      <c r="C782" s="320"/>
      <c r="D782" s="320"/>
      <c r="E782" s="320"/>
      <c r="F782" s="320"/>
      <c r="G782" s="320"/>
    </row>
    <row r="783" spans="3:7" s="120" customFormat="1" ht="12.75">
      <c r="C783" s="320"/>
      <c r="D783" s="320"/>
      <c r="E783" s="320"/>
      <c r="F783" s="320"/>
      <c r="G783" s="320"/>
    </row>
    <row r="784" spans="3:7" s="120" customFormat="1" ht="12.75">
      <c r="C784" s="320"/>
      <c r="D784" s="320"/>
      <c r="E784" s="320"/>
      <c r="F784" s="320"/>
      <c r="G784" s="320"/>
    </row>
    <row r="785" spans="3:7" s="120" customFormat="1" ht="12.75">
      <c r="C785" s="320"/>
      <c r="D785" s="320"/>
      <c r="E785" s="320"/>
      <c r="F785" s="320"/>
      <c r="G785" s="320"/>
    </row>
    <row r="786" spans="3:7" s="120" customFormat="1" ht="12.75">
      <c r="C786" s="320"/>
      <c r="D786" s="320"/>
      <c r="E786" s="320"/>
      <c r="F786" s="320"/>
      <c r="G786" s="320"/>
    </row>
    <row r="787" spans="3:7" s="120" customFormat="1" ht="12.75">
      <c r="C787" s="320"/>
      <c r="D787" s="320"/>
      <c r="E787" s="320"/>
      <c r="F787" s="320"/>
      <c r="G787" s="320"/>
    </row>
    <row r="788" spans="3:7" s="120" customFormat="1" ht="12.75">
      <c r="C788" s="320"/>
      <c r="D788" s="320"/>
      <c r="E788" s="320"/>
      <c r="F788" s="320"/>
      <c r="G788" s="320"/>
    </row>
    <row r="789" spans="3:7" s="120" customFormat="1" ht="12.75">
      <c r="C789" s="320"/>
      <c r="D789" s="320"/>
      <c r="E789" s="320"/>
      <c r="F789" s="320"/>
      <c r="G789" s="320"/>
    </row>
    <row r="790" spans="3:7" s="120" customFormat="1" ht="12.75">
      <c r="C790" s="320"/>
      <c r="D790" s="320"/>
      <c r="E790" s="320"/>
      <c r="F790" s="320"/>
      <c r="G790" s="320"/>
    </row>
    <row r="791" spans="3:7" s="120" customFormat="1" ht="12.75">
      <c r="C791" s="320"/>
      <c r="D791" s="320"/>
      <c r="E791" s="320"/>
      <c r="F791" s="320"/>
      <c r="G791" s="320"/>
    </row>
    <row r="792" spans="3:7" s="120" customFormat="1" ht="12.75">
      <c r="C792" s="320"/>
      <c r="D792" s="320"/>
      <c r="E792" s="320"/>
      <c r="F792" s="320"/>
      <c r="G792" s="320"/>
    </row>
    <row r="793" spans="3:7" s="120" customFormat="1" ht="12.75">
      <c r="C793" s="320"/>
      <c r="D793" s="320"/>
      <c r="E793" s="320"/>
      <c r="F793" s="320"/>
      <c r="G793" s="320"/>
    </row>
    <row r="794" spans="3:7" s="120" customFormat="1" ht="12.75">
      <c r="C794" s="320"/>
      <c r="D794" s="320"/>
      <c r="E794" s="320"/>
      <c r="F794" s="320"/>
      <c r="G794" s="320"/>
    </row>
    <row r="795" spans="3:7" s="120" customFormat="1" ht="12.75">
      <c r="C795" s="320"/>
      <c r="D795" s="320"/>
      <c r="E795" s="320"/>
      <c r="F795" s="320"/>
      <c r="G795" s="320"/>
    </row>
    <row r="796" spans="3:7" s="120" customFormat="1" ht="12.75">
      <c r="C796" s="320"/>
      <c r="D796" s="320"/>
      <c r="E796" s="320"/>
      <c r="F796" s="320"/>
      <c r="G796" s="320"/>
    </row>
    <row r="797" spans="3:7" s="120" customFormat="1" ht="12.75">
      <c r="C797" s="320"/>
      <c r="D797" s="320"/>
      <c r="E797" s="320"/>
      <c r="F797" s="320"/>
      <c r="G797" s="320"/>
    </row>
    <row r="798" spans="3:7" s="120" customFormat="1" ht="12.75">
      <c r="C798" s="320"/>
      <c r="D798" s="320"/>
      <c r="E798" s="320"/>
      <c r="F798" s="320"/>
      <c r="G798" s="320"/>
    </row>
    <row r="799" spans="3:7" s="120" customFormat="1" ht="12.75">
      <c r="C799" s="320"/>
      <c r="D799" s="320"/>
      <c r="E799" s="320"/>
      <c r="F799" s="320"/>
      <c r="G799" s="320"/>
    </row>
    <row r="800" spans="3:7" s="120" customFormat="1" ht="12.75">
      <c r="C800" s="320"/>
      <c r="D800" s="320"/>
      <c r="E800" s="320"/>
      <c r="F800" s="320"/>
      <c r="G800" s="320"/>
    </row>
    <row r="801" spans="3:7" s="120" customFormat="1" ht="12.75">
      <c r="C801" s="320"/>
      <c r="D801" s="320"/>
      <c r="E801" s="320"/>
      <c r="F801" s="320"/>
      <c r="G801" s="320"/>
    </row>
    <row r="802" spans="3:7" s="120" customFormat="1" ht="12.75">
      <c r="C802" s="320"/>
      <c r="D802" s="320"/>
      <c r="E802" s="320"/>
      <c r="F802" s="320"/>
      <c r="G802" s="320"/>
    </row>
    <row r="803" spans="3:7" s="120" customFormat="1" ht="12.75">
      <c r="C803" s="320"/>
      <c r="D803" s="320"/>
      <c r="E803" s="320"/>
      <c r="F803" s="320"/>
      <c r="G803" s="320"/>
    </row>
    <row r="804" spans="3:7" s="120" customFormat="1" ht="12.75">
      <c r="C804" s="320"/>
      <c r="D804" s="320"/>
      <c r="E804" s="320"/>
      <c r="F804" s="320"/>
      <c r="G804" s="320"/>
    </row>
    <row r="805" spans="3:7" s="120" customFormat="1" ht="12.75">
      <c r="C805" s="320"/>
      <c r="D805" s="320"/>
      <c r="E805" s="320"/>
      <c r="F805" s="320"/>
      <c r="G805" s="320"/>
    </row>
    <row r="806" spans="3:7" s="120" customFormat="1" ht="12.75">
      <c r="C806" s="320"/>
      <c r="D806" s="320"/>
      <c r="E806" s="320"/>
      <c r="F806" s="320"/>
      <c r="G806" s="320"/>
    </row>
    <row r="807" spans="3:7" s="120" customFormat="1" ht="12.75">
      <c r="C807" s="320"/>
      <c r="D807" s="320"/>
      <c r="E807" s="320"/>
      <c r="F807" s="320"/>
      <c r="G807" s="320"/>
    </row>
    <row r="808" spans="3:7" s="120" customFormat="1" ht="12.75">
      <c r="C808" s="320"/>
      <c r="D808" s="320"/>
      <c r="E808" s="320"/>
      <c r="F808" s="320"/>
      <c r="G808" s="320"/>
    </row>
    <row r="809" spans="3:7" s="120" customFormat="1" ht="12.75">
      <c r="C809" s="320"/>
      <c r="D809" s="320"/>
      <c r="E809" s="320"/>
      <c r="F809" s="320"/>
      <c r="G809" s="320"/>
    </row>
    <row r="810" spans="3:7" s="120" customFormat="1" ht="12.75">
      <c r="C810" s="320"/>
      <c r="D810" s="320"/>
      <c r="E810" s="320"/>
      <c r="F810" s="320"/>
      <c r="G810" s="320"/>
    </row>
    <row r="811" spans="3:7" s="120" customFormat="1" ht="12.75">
      <c r="C811" s="320"/>
      <c r="D811" s="320"/>
      <c r="E811" s="320"/>
      <c r="F811" s="320"/>
      <c r="G811" s="320"/>
    </row>
    <row r="812" spans="3:7" s="120" customFormat="1" ht="12.75">
      <c r="C812" s="320"/>
      <c r="D812" s="320"/>
      <c r="E812" s="320"/>
      <c r="F812" s="320"/>
      <c r="G812" s="320"/>
    </row>
    <row r="813" spans="3:7" s="120" customFormat="1" ht="12.75">
      <c r="C813" s="320"/>
      <c r="D813" s="320"/>
      <c r="E813" s="320"/>
      <c r="F813" s="320"/>
      <c r="G813" s="320"/>
    </row>
    <row r="814" spans="3:7" s="120" customFormat="1" ht="12.75">
      <c r="C814" s="320"/>
      <c r="D814" s="320"/>
      <c r="E814" s="320"/>
      <c r="F814" s="320"/>
      <c r="G814" s="320"/>
    </row>
    <row r="815" spans="3:7" s="120" customFormat="1" ht="12.75">
      <c r="C815" s="320"/>
      <c r="D815" s="320"/>
      <c r="E815" s="320"/>
      <c r="F815" s="320"/>
      <c r="G815" s="320"/>
    </row>
    <row r="816" spans="3:7" s="120" customFormat="1" ht="12.75">
      <c r="C816" s="320"/>
      <c r="D816" s="320"/>
      <c r="E816" s="320"/>
      <c r="F816" s="320"/>
      <c r="G816" s="320"/>
    </row>
    <row r="817" spans="3:7" s="120" customFormat="1" ht="12.75">
      <c r="C817" s="320"/>
      <c r="D817" s="320"/>
      <c r="E817" s="320"/>
      <c r="F817" s="320"/>
      <c r="G817" s="320"/>
    </row>
    <row r="818" spans="3:7" s="120" customFormat="1" ht="12.75">
      <c r="C818" s="320"/>
      <c r="D818" s="320"/>
      <c r="E818" s="320"/>
      <c r="F818" s="320"/>
      <c r="G818" s="320"/>
    </row>
    <row r="819" spans="3:7" s="120" customFormat="1" ht="12.75">
      <c r="C819" s="320"/>
      <c r="D819" s="320"/>
      <c r="E819" s="320"/>
      <c r="F819" s="320"/>
      <c r="G819" s="320"/>
    </row>
    <row r="820" spans="3:7" s="120" customFormat="1" ht="12.75">
      <c r="C820" s="320"/>
      <c r="D820" s="320"/>
      <c r="E820" s="320"/>
      <c r="F820" s="320"/>
      <c r="G820" s="320"/>
    </row>
    <row r="821" spans="3:7" s="120" customFormat="1" ht="12.75">
      <c r="C821" s="320"/>
      <c r="D821" s="320"/>
      <c r="E821" s="320"/>
      <c r="F821" s="320"/>
      <c r="G821" s="320"/>
    </row>
    <row r="822" spans="3:7" s="120" customFormat="1" ht="12.75">
      <c r="C822" s="320"/>
      <c r="D822" s="320"/>
      <c r="E822" s="320"/>
      <c r="F822" s="320"/>
      <c r="G822" s="320"/>
    </row>
    <row r="823" spans="3:7" s="120" customFormat="1" ht="12.75">
      <c r="C823" s="320"/>
      <c r="D823" s="320"/>
      <c r="E823" s="320"/>
      <c r="F823" s="320"/>
      <c r="G823" s="320"/>
    </row>
    <row r="824" spans="3:7" s="120" customFormat="1" ht="12.75">
      <c r="C824" s="320"/>
      <c r="D824" s="320"/>
      <c r="E824" s="320"/>
      <c r="F824" s="320"/>
      <c r="G824" s="320"/>
    </row>
    <row r="825" spans="3:7" s="120" customFormat="1" ht="12.75">
      <c r="C825" s="320"/>
      <c r="D825" s="320"/>
      <c r="E825" s="320"/>
      <c r="F825" s="320"/>
      <c r="G825" s="320"/>
    </row>
    <row r="826" spans="3:7" s="120" customFormat="1" ht="12.75">
      <c r="C826" s="320"/>
      <c r="D826" s="320"/>
      <c r="E826" s="320"/>
      <c r="F826" s="320"/>
      <c r="G826" s="320"/>
    </row>
    <row r="827" spans="3:7" s="120" customFormat="1" ht="12.75">
      <c r="C827" s="320"/>
      <c r="D827" s="320"/>
      <c r="E827" s="320"/>
      <c r="F827" s="320"/>
      <c r="G827" s="320"/>
    </row>
    <row r="828" spans="3:7" s="120" customFormat="1" ht="12.75">
      <c r="C828" s="320"/>
      <c r="D828" s="320"/>
      <c r="E828" s="320"/>
      <c r="F828" s="320"/>
      <c r="G828" s="320"/>
    </row>
    <row r="829" spans="3:7" s="120" customFormat="1" ht="12.75">
      <c r="C829" s="320"/>
      <c r="D829" s="320"/>
      <c r="E829" s="320"/>
      <c r="F829" s="320"/>
      <c r="G829" s="320"/>
    </row>
    <row r="830" spans="3:7" s="120" customFormat="1" ht="12.75">
      <c r="C830" s="320"/>
      <c r="D830" s="320"/>
      <c r="E830" s="320"/>
      <c r="F830" s="320"/>
      <c r="G830" s="320"/>
    </row>
    <row r="831" spans="3:7" s="120" customFormat="1" ht="12.75">
      <c r="C831" s="320"/>
      <c r="D831" s="320"/>
      <c r="E831" s="320"/>
      <c r="F831" s="320"/>
      <c r="G831" s="320"/>
    </row>
    <row r="832" spans="3:7" s="120" customFormat="1" ht="12.75">
      <c r="C832" s="320"/>
      <c r="D832" s="320"/>
      <c r="E832" s="320"/>
      <c r="F832" s="320"/>
      <c r="G832" s="320"/>
    </row>
    <row r="833" spans="3:7" s="120" customFormat="1" ht="12.75">
      <c r="C833" s="320"/>
      <c r="D833" s="320"/>
      <c r="E833" s="320"/>
      <c r="F833" s="320"/>
      <c r="G833" s="320"/>
    </row>
    <row r="834" spans="3:7" s="120" customFormat="1" ht="12.75">
      <c r="C834" s="320"/>
      <c r="D834" s="320"/>
      <c r="E834" s="320"/>
      <c r="F834" s="320"/>
      <c r="G834" s="320"/>
    </row>
    <row r="835" spans="3:7" s="120" customFormat="1" ht="12.75">
      <c r="C835" s="320"/>
      <c r="D835" s="320"/>
      <c r="E835" s="320"/>
      <c r="F835" s="320"/>
      <c r="G835" s="320"/>
    </row>
    <row r="836" spans="3:7" s="120" customFormat="1" ht="12.75">
      <c r="C836" s="320"/>
      <c r="D836" s="320"/>
      <c r="E836" s="320"/>
      <c r="F836" s="320"/>
      <c r="G836" s="320"/>
    </row>
    <row r="837" spans="3:7" s="120" customFormat="1" ht="12.75">
      <c r="C837" s="320"/>
      <c r="D837" s="320"/>
      <c r="E837" s="320"/>
      <c r="F837" s="320"/>
      <c r="G837" s="320"/>
    </row>
    <row r="838" spans="3:7" s="120" customFormat="1" ht="12.75">
      <c r="C838" s="320"/>
      <c r="D838" s="320"/>
      <c r="E838" s="320"/>
      <c r="F838" s="320"/>
      <c r="G838" s="320"/>
    </row>
    <row r="839" spans="3:7" s="120" customFormat="1" ht="12.75">
      <c r="C839" s="320"/>
      <c r="D839" s="320"/>
      <c r="E839" s="320"/>
      <c r="F839" s="320"/>
      <c r="G839" s="320"/>
    </row>
    <row r="840" spans="3:7" s="120" customFormat="1" ht="12.75">
      <c r="C840" s="320"/>
      <c r="D840" s="320"/>
      <c r="E840" s="320"/>
      <c r="F840" s="320"/>
      <c r="G840" s="320"/>
    </row>
    <row r="841" spans="3:7" s="120" customFormat="1" ht="12.75">
      <c r="C841" s="320"/>
      <c r="D841" s="320"/>
      <c r="E841" s="320"/>
      <c r="F841" s="320"/>
      <c r="G841" s="320"/>
    </row>
    <row r="842" spans="3:7" s="120" customFormat="1" ht="12.75">
      <c r="C842" s="320"/>
      <c r="D842" s="320"/>
      <c r="E842" s="320"/>
      <c r="F842" s="320"/>
      <c r="G842" s="320"/>
    </row>
    <row r="843" spans="3:7" s="120" customFormat="1" ht="12.75">
      <c r="C843" s="320"/>
      <c r="D843" s="320"/>
      <c r="E843" s="320"/>
      <c r="F843" s="320"/>
      <c r="G843" s="320"/>
    </row>
    <row r="844" spans="3:7" s="120" customFormat="1" ht="12.75">
      <c r="C844" s="320"/>
      <c r="D844" s="320"/>
      <c r="E844" s="320"/>
      <c r="F844" s="320"/>
      <c r="G844" s="320"/>
    </row>
    <row r="845" spans="3:7" s="120" customFormat="1" ht="12.75">
      <c r="C845" s="320"/>
      <c r="D845" s="320"/>
      <c r="E845" s="320"/>
      <c r="F845" s="320"/>
      <c r="G845" s="320"/>
    </row>
    <row r="846" spans="3:7" s="120" customFormat="1" ht="12.75">
      <c r="C846" s="320"/>
      <c r="D846" s="320"/>
      <c r="E846" s="320"/>
      <c r="F846" s="320"/>
      <c r="G846" s="320"/>
    </row>
    <row r="847" spans="3:7" s="120" customFormat="1" ht="12.75">
      <c r="C847" s="320"/>
      <c r="D847" s="320"/>
      <c r="E847" s="320"/>
      <c r="F847" s="320"/>
      <c r="G847" s="320"/>
    </row>
    <row r="848" spans="3:7" s="120" customFormat="1" ht="12.75">
      <c r="C848" s="320"/>
      <c r="D848" s="320"/>
      <c r="E848" s="320"/>
      <c r="F848" s="320"/>
      <c r="G848" s="320"/>
    </row>
    <row r="849" spans="3:7" s="120" customFormat="1" ht="12.75">
      <c r="C849" s="320"/>
      <c r="D849" s="320"/>
      <c r="E849" s="320"/>
      <c r="F849" s="320"/>
      <c r="G849" s="320"/>
    </row>
    <row r="850" spans="3:7" s="120" customFormat="1" ht="12.75">
      <c r="C850" s="320"/>
      <c r="D850" s="320"/>
      <c r="E850" s="320"/>
      <c r="F850" s="320"/>
      <c r="G850" s="320"/>
    </row>
    <row r="851" spans="3:7" s="120" customFormat="1" ht="12.75">
      <c r="C851" s="320"/>
      <c r="D851" s="320"/>
      <c r="E851" s="320"/>
      <c r="F851" s="320"/>
      <c r="G851" s="320"/>
    </row>
    <row r="852" spans="3:7" s="120" customFormat="1" ht="12.75">
      <c r="C852" s="320"/>
      <c r="D852" s="320"/>
      <c r="E852" s="320"/>
      <c r="F852" s="320"/>
      <c r="G852" s="320"/>
    </row>
    <row r="853" spans="3:7" s="120" customFormat="1" ht="12.75">
      <c r="C853" s="320"/>
      <c r="D853" s="320"/>
      <c r="E853" s="320"/>
      <c r="F853" s="320"/>
      <c r="G853" s="320"/>
    </row>
    <row r="854" spans="3:7" s="120" customFormat="1" ht="12.75">
      <c r="C854" s="320"/>
      <c r="D854" s="320"/>
      <c r="E854" s="320"/>
      <c r="F854" s="320"/>
      <c r="G854" s="320"/>
    </row>
    <row r="855" spans="3:7" s="120" customFormat="1" ht="12.75">
      <c r="C855" s="320"/>
      <c r="D855" s="320"/>
      <c r="E855" s="320"/>
      <c r="F855" s="320"/>
      <c r="G855" s="320"/>
    </row>
    <row r="856" spans="3:7" s="120" customFormat="1" ht="12.75">
      <c r="C856" s="320"/>
      <c r="D856" s="320"/>
      <c r="E856" s="320"/>
      <c r="F856" s="320"/>
      <c r="G856" s="320"/>
    </row>
    <row r="857" spans="3:7" s="120" customFormat="1" ht="12.75">
      <c r="C857" s="320"/>
      <c r="D857" s="320"/>
      <c r="E857" s="320"/>
      <c r="F857" s="320"/>
      <c r="G857" s="320"/>
    </row>
    <row r="858" spans="3:7" s="120" customFormat="1" ht="12.75">
      <c r="C858" s="320"/>
      <c r="D858" s="320"/>
      <c r="E858" s="320"/>
      <c r="F858" s="320"/>
      <c r="G858" s="320"/>
    </row>
    <row r="859" spans="3:7" s="120" customFormat="1" ht="12.75">
      <c r="C859" s="320"/>
      <c r="D859" s="320"/>
      <c r="E859" s="320"/>
      <c r="F859" s="320"/>
      <c r="G859" s="320"/>
    </row>
    <row r="860" spans="3:7" s="120" customFormat="1" ht="12.75">
      <c r="C860" s="320"/>
      <c r="D860" s="320"/>
      <c r="E860" s="320"/>
      <c r="F860" s="320"/>
      <c r="G860" s="320"/>
    </row>
    <row r="861" spans="3:7" s="120" customFormat="1" ht="12.75">
      <c r="C861" s="320"/>
      <c r="D861" s="320"/>
      <c r="E861" s="320"/>
      <c r="F861" s="320"/>
      <c r="G861" s="320"/>
    </row>
    <row r="862" spans="3:7" s="120" customFormat="1" ht="12.75">
      <c r="C862" s="320"/>
      <c r="D862" s="320"/>
      <c r="E862" s="320"/>
      <c r="F862" s="320"/>
      <c r="G862" s="320"/>
    </row>
    <row r="863" spans="3:7" s="120" customFormat="1" ht="12.75">
      <c r="C863" s="320"/>
      <c r="D863" s="320"/>
      <c r="E863" s="320"/>
      <c r="F863" s="320"/>
      <c r="G863" s="320"/>
    </row>
    <row r="864" spans="3:7" s="120" customFormat="1" ht="12.75">
      <c r="C864" s="320"/>
      <c r="D864" s="320"/>
      <c r="E864" s="320"/>
      <c r="F864" s="320"/>
      <c r="G864" s="320"/>
    </row>
    <row r="865" spans="3:7" s="120" customFormat="1" ht="12.75">
      <c r="C865" s="320"/>
      <c r="D865" s="320"/>
      <c r="E865" s="320"/>
      <c r="F865" s="320"/>
      <c r="G865" s="320"/>
    </row>
    <row r="866" spans="3:7" s="120" customFormat="1" ht="12.75">
      <c r="C866" s="320"/>
      <c r="D866" s="320"/>
      <c r="E866" s="320"/>
      <c r="F866" s="320"/>
      <c r="G866" s="320"/>
    </row>
    <row r="867" spans="3:7" s="120" customFormat="1" ht="12.75">
      <c r="C867" s="320"/>
      <c r="D867" s="320"/>
      <c r="E867" s="320"/>
      <c r="F867" s="320"/>
      <c r="G867" s="320"/>
    </row>
    <row r="868" spans="3:7" s="120" customFormat="1" ht="12.75">
      <c r="C868" s="320"/>
      <c r="D868" s="320"/>
      <c r="E868" s="320"/>
      <c r="F868" s="320"/>
      <c r="G868" s="320"/>
    </row>
    <row r="869" spans="3:7" s="120" customFormat="1" ht="12.75">
      <c r="C869" s="320"/>
      <c r="D869" s="320"/>
      <c r="E869" s="320"/>
      <c r="F869" s="320"/>
      <c r="G869" s="320"/>
    </row>
    <row r="870" spans="3:7" s="120" customFormat="1" ht="12.75">
      <c r="C870" s="320"/>
      <c r="D870" s="320"/>
      <c r="E870" s="320"/>
      <c r="F870" s="320"/>
      <c r="G870" s="320"/>
    </row>
    <row r="871" spans="3:7" s="120" customFormat="1" ht="12.75">
      <c r="C871" s="320"/>
      <c r="D871" s="320"/>
      <c r="E871" s="320"/>
      <c r="F871" s="320"/>
      <c r="G871" s="320"/>
    </row>
    <row r="872" spans="3:7" s="120" customFormat="1" ht="12.75">
      <c r="C872" s="320"/>
      <c r="D872" s="320"/>
      <c r="E872" s="320"/>
      <c r="F872" s="320"/>
      <c r="G872" s="320"/>
    </row>
    <row r="873" spans="3:7" s="120" customFormat="1" ht="12.75">
      <c r="C873" s="320"/>
      <c r="D873" s="320"/>
      <c r="E873" s="320"/>
      <c r="F873" s="320"/>
      <c r="G873" s="320"/>
    </row>
    <row r="874" spans="3:7" s="120" customFormat="1" ht="12.75">
      <c r="C874" s="320"/>
      <c r="D874" s="320"/>
      <c r="E874" s="320"/>
      <c r="F874" s="320"/>
      <c r="G874" s="320"/>
    </row>
    <row r="875" spans="3:7" s="120" customFormat="1" ht="12.75">
      <c r="C875" s="320"/>
      <c r="D875" s="320"/>
      <c r="E875" s="320"/>
      <c r="F875" s="320"/>
      <c r="G875" s="320"/>
    </row>
    <row r="876" spans="3:7" s="120" customFormat="1" ht="12.75">
      <c r="C876" s="320"/>
      <c r="D876" s="320"/>
      <c r="E876" s="320"/>
      <c r="F876" s="320"/>
      <c r="G876" s="320"/>
    </row>
    <row r="877" spans="3:7" s="120" customFormat="1" ht="12.75">
      <c r="C877" s="320"/>
      <c r="D877" s="320"/>
      <c r="E877" s="320"/>
      <c r="F877" s="320"/>
      <c r="G877" s="320"/>
    </row>
    <row r="878" spans="3:7" s="120" customFormat="1" ht="12.75">
      <c r="C878" s="320"/>
      <c r="D878" s="320"/>
      <c r="E878" s="320"/>
      <c r="F878" s="320"/>
      <c r="G878" s="320"/>
    </row>
    <row r="879" spans="3:7" s="120" customFormat="1" ht="12.75">
      <c r="C879" s="320"/>
      <c r="D879" s="320"/>
      <c r="E879" s="320"/>
      <c r="F879" s="320"/>
      <c r="G879" s="320"/>
    </row>
    <row r="880" spans="3:7" s="120" customFormat="1" ht="12.75">
      <c r="C880" s="320"/>
      <c r="D880" s="320"/>
      <c r="E880" s="320"/>
      <c r="F880" s="320"/>
      <c r="G880" s="320"/>
    </row>
    <row r="881" spans="3:7" s="120" customFormat="1" ht="12.75">
      <c r="C881" s="320"/>
      <c r="D881" s="320"/>
      <c r="E881" s="320"/>
      <c r="F881" s="320"/>
      <c r="G881" s="320"/>
    </row>
    <row r="882" spans="3:7" s="120" customFormat="1" ht="12.75">
      <c r="C882" s="320"/>
      <c r="D882" s="320"/>
      <c r="E882" s="320"/>
      <c r="F882" s="320"/>
      <c r="G882" s="320"/>
    </row>
    <row r="883" spans="3:7" s="120" customFormat="1" ht="12.75">
      <c r="C883" s="320"/>
      <c r="D883" s="320"/>
      <c r="E883" s="320"/>
      <c r="F883" s="320"/>
      <c r="G883" s="320"/>
    </row>
    <row r="884" spans="3:7" s="120" customFormat="1" ht="12.75">
      <c r="C884" s="320"/>
      <c r="D884" s="320"/>
      <c r="E884" s="320"/>
      <c r="F884" s="320"/>
      <c r="G884" s="320"/>
    </row>
    <row r="885" spans="3:7" s="120" customFormat="1" ht="12.75">
      <c r="C885" s="320"/>
      <c r="D885" s="320"/>
      <c r="E885" s="320"/>
      <c r="F885" s="320"/>
      <c r="G885" s="320"/>
    </row>
    <row r="886" spans="3:7" s="120" customFormat="1" ht="12.75">
      <c r="C886" s="320"/>
      <c r="D886" s="320"/>
      <c r="E886" s="320"/>
      <c r="F886" s="320"/>
      <c r="G886" s="320"/>
    </row>
    <row r="887" spans="3:7" s="120" customFormat="1" ht="12.75">
      <c r="C887" s="320"/>
      <c r="D887" s="320"/>
      <c r="E887" s="320"/>
      <c r="F887" s="320"/>
      <c r="G887" s="320"/>
    </row>
    <row r="888" spans="3:7" s="120" customFormat="1" ht="12.75">
      <c r="C888" s="320"/>
      <c r="D888" s="320"/>
      <c r="E888" s="320"/>
      <c r="F888" s="320"/>
      <c r="G888" s="320"/>
    </row>
    <row r="889" spans="3:7" s="120" customFormat="1" ht="12.75">
      <c r="C889" s="320"/>
      <c r="D889" s="320"/>
      <c r="E889" s="320"/>
      <c r="F889" s="320"/>
      <c r="G889" s="320"/>
    </row>
    <row r="890" spans="3:7" s="120" customFormat="1" ht="12.75">
      <c r="C890" s="320"/>
      <c r="D890" s="320"/>
      <c r="E890" s="320"/>
      <c r="F890" s="320"/>
      <c r="G890" s="320"/>
    </row>
    <row r="891" spans="3:7" s="120" customFormat="1" ht="12.75">
      <c r="C891" s="320"/>
      <c r="D891" s="320"/>
      <c r="E891" s="320"/>
      <c r="F891" s="320"/>
      <c r="G891" s="320"/>
    </row>
    <row r="892" spans="3:7" s="120" customFormat="1" ht="12.75">
      <c r="C892" s="320"/>
      <c r="D892" s="320"/>
      <c r="E892" s="320"/>
      <c r="F892" s="320"/>
      <c r="G892" s="320"/>
    </row>
    <row r="893" spans="3:7" s="120" customFormat="1" ht="12.75">
      <c r="C893" s="320"/>
      <c r="D893" s="320"/>
      <c r="E893" s="320"/>
      <c r="F893" s="320"/>
      <c r="G893" s="320"/>
    </row>
    <row r="894" spans="3:7" s="120" customFormat="1" ht="12.75">
      <c r="C894" s="320"/>
      <c r="D894" s="320"/>
      <c r="E894" s="320"/>
      <c r="F894" s="320"/>
      <c r="G894" s="320"/>
    </row>
    <row r="895" spans="3:7" s="120" customFormat="1" ht="12.75">
      <c r="C895" s="320"/>
      <c r="D895" s="320"/>
      <c r="E895" s="320"/>
      <c r="F895" s="320"/>
      <c r="G895" s="320"/>
    </row>
    <row r="896" spans="3:7" s="120" customFormat="1" ht="12.75">
      <c r="C896" s="320"/>
      <c r="D896" s="320"/>
      <c r="E896" s="320"/>
      <c r="F896" s="320"/>
      <c r="G896" s="320"/>
    </row>
    <row r="897" spans="3:7" s="120" customFormat="1" ht="12.75">
      <c r="C897" s="320"/>
      <c r="D897" s="320"/>
      <c r="E897" s="320"/>
      <c r="F897" s="320"/>
      <c r="G897" s="320"/>
    </row>
    <row r="898" spans="3:7" s="120" customFormat="1" ht="12.75">
      <c r="C898" s="320"/>
      <c r="D898" s="320"/>
      <c r="E898" s="320"/>
      <c r="F898" s="320"/>
      <c r="G898" s="320"/>
    </row>
    <row r="899" spans="3:7" s="120" customFormat="1" ht="12.75">
      <c r="C899" s="320"/>
      <c r="D899" s="320"/>
      <c r="E899" s="320"/>
      <c r="F899" s="320"/>
      <c r="G899" s="320"/>
    </row>
    <row r="900" spans="3:7" s="120" customFormat="1" ht="12.75">
      <c r="C900" s="320"/>
      <c r="D900" s="320"/>
      <c r="E900" s="320"/>
      <c r="F900" s="320"/>
      <c r="G900" s="320"/>
    </row>
    <row r="901" spans="3:7" s="120" customFormat="1" ht="12.75">
      <c r="C901" s="320"/>
      <c r="D901" s="320"/>
      <c r="E901" s="320"/>
      <c r="F901" s="320"/>
      <c r="G901" s="320"/>
    </row>
    <row r="902" spans="3:7" s="120" customFormat="1" ht="12.75">
      <c r="C902" s="320"/>
      <c r="D902" s="320"/>
      <c r="E902" s="320"/>
      <c r="F902" s="320"/>
      <c r="G902" s="320"/>
    </row>
    <row r="903" spans="3:7" s="120" customFormat="1" ht="12.75">
      <c r="C903" s="320"/>
      <c r="D903" s="320"/>
      <c r="E903" s="320"/>
      <c r="F903" s="320"/>
      <c r="G903" s="320"/>
    </row>
    <row r="904" spans="3:7" s="120" customFormat="1" ht="12.75">
      <c r="C904" s="320"/>
      <c r="D904" s="320"/>
      <c r="E904" s="320"/>
      <c r="F904" s="320"/>
      <c r="G904" s="320"/>
    </row>
    <row r="905" spans="3:7" s="120" customFormat="1" ht="12.75">
      <c r="C905" s="320"/>
      <c r="D905" s="320"/>
      <c r="E905" s="320"/>
      <c r="F905" s="320"/>
      <c r="G905" s="320"/>
    </row>
    <row r="906" spans="3:7" s="120" customFormat="1" ht="12.75">
      <c r="C906" s="320"/>
      <c r="D906" s="320"/>
      <c r="E906" s="320"/>
      <c r="F906" s="320"/>
      <c r="G906" s="320"/>
    </row>
    <row r="907" spans="3:7" s="120" customFormat="1" ht="12.75">
      <c r="C907" s="320"/>
      <c r="D907" s="320"/>
      <c r="E907" s="320"/>
      <c r="F907" s="320"/>
      <c r="G907" s="320"/>
    </row>
    <row r="908" spans="3:7" s="120" customFormat="1" ht="12.75">
      <c r="C908" s="320"/>
      <c r="D908" s="320"/>
      <c r="E908" s="320"/>
      <c r="F908" s="320"/>
      <c r="G908" s="320"/>
    </row>
    <row r="909" spans="3:7" s="120" customFormat="1" ht="12.75">
      <c r="C909" s="320"/>
      <c r="D909" s="320"/>
      <c r="E909" s="320"/>
      <c r="F909" s="320"/>
      <c r="G909" s="320"/>
    </row>
    <row r="910" spans="3:7" s="120" customFormat="1" ht="12.75">
      <c r="C910" s="320"/>
      <c r="D910" s="320"/>
      <c r="E910" s="320"/>
      <c r="F910" s="320"/>
      <c r="G910" s="320"/>
    </row>
    <row r="911" spans="3:7" s="120" customFormat="1" ht="12.75">
      <c r="C911" s="320"/>
      <c r="D911" s="320"/>
      <c r="E911" s="320"/>
      <c r="F911" s="320"/>
      <c r="G911" s="320"/>
    </row>
    <row r="912" spans="3:7" s="120" customFormat="1" ht="12.75">
      <c r="C912" s="320"/>
      <c r="D912" s="320"/>
      <c r="E912" s="320"/>
      <c r="F912" s="320"/>
      <c r="G912" s="320"/>
    </row>
    <row r="913" spans="3:7" s="120" customFormat="1" ht="12.75">
      <c r="C913" s="320"/>
      <c r="D913" s="320"/>
      <c r="E913" s="320"/>
      <c r="F913" s="320"/>
      <c r="G913" s="320"/>
    </row>
    <row r="914" spans="3:7" s="120" customFormat="1" ht="12.75">
      <c r="C914" s="320"/>
      <c r="D914" s="320"/>
      <c r="E914" s="320"/>
      <c r="F914" s="320"/>
      <c r="G914" s="320"/>
    </row>
    <row r="915" spans="3:7" s="120" customFormat="1" ht="12.75">
      <c r="C915" s="320"/>
      <c r="D915" s="320"/>
      <c r="E915" s="320"/>
      <c r="F915" s="320"/>
      <c r="G915" s="320"/>
    </row>
    <row r="916" spans="3:7" s="120" customFormat="1" ht="12.75">
      <c r="C916" s="320"/>
      <c r="D916" s="320"/>
      <c r="E916" s="320"/>
      <c r="F916" s="320"/>
      <c r="G916" s="320"/>
    </row>
    <row r="917" spans="3:7" s="120" customFormat="1" ht="12.75">
      <c r="C917" s="320"/>
      <c r="D917" s="320"/>
      <c r="E917" s="320"/>
      <c r="F917" s="320"/>
      <c r="G917" s="320"/>
    </row>
    <row r="918" spans="3:7" s="120" customFormat="1" ht="12.75">
      <c r="C918" s="320"/>
      <c r="D918" s="320"/>
      <c r="E918" s="320"/>
      <c r="F918" s="320"/>
      <c r="G918" s="320"/>
    </row>
    <row r="919" spans="3:7" s="120" customFormat="1" ht="12.75">
      <c r="C919" s="320"/>
      <c r="D919" s="320"/>
      <c r="E919" s="320"/>
      <c r="F919" s="320"/>
      <c r="G919" s="320"/>
    </row>
    <row r="920" spans="3:7" s="120" customFormat="1" ht="12.75">
      <c r="C920" s="320"/>
      <c r="D920" s="320"/>
      <c r="E920" s="320"/>
      <c r="F920" s="320"/>
      <c r="G920" s="320"/>
    </row>
    <row r="921" spans="3:7" s="120" customFormat="1" ht="12.75">
      <c r="C921" s="320"/>
      <c r="D921" s="320"/>
      <c r="E921" s="320"/>
      <c r="F921" s="320"/>
      <c r="G921" s="320"/>
    </row>
    <row r="922" spans="3:7" s="120" customFormat="1" ht="12.75">
      <c r="C922" s="320"/>
      <c r="D922" s="320"/>
      <c r="E922" s="320"/>
      <c r="F922" s="320"/>
      <c r="G922" s="320"/>
    </row>
    <row r="923" spans="3:7" s="120" customFormat="1" ht="12.75">
      <c r="C923" s="320"/>
      <c r="D923" s="320"/>
      <c r="E923" s="320"/>
      <c r="F923" s="320"/>
      <c r="G923" s="320"/>
    </row>
    <row r="924" spans="3:7" s="120" customFormat="1" ht="12.75">
      <c r="C924" s="320"/>
      <c r="D924" s="320"/>
      <c r="E924" s="320"/>
      <c r="F924" s="320"/>
      <c r="G924" s="320"/>
    </row>
    <row r="925" spans="3:7" s="120" customFormat="1" ht="12.75">
      <c r="C925" s="320"/>
      <c r="D925" s="320"/>
      <c r="E925" s="320"/>
      <c r="F925" s="320"/>
      <c r="G925" s="320"/>
    </row>
    <row r="926" spans="3:7" s="120" customFormat="1" ht="12.75">
      <c r="C926" s="320"/>
      <c r="D926" s="320"/>
      <c r="E926" s="320"/>
      <c r="F926" s="320"/>
      <c r="G926" s="320"/>
    </row>
    <row r="927" spans="3:7" s="120" customFormat="1" ht="12.75">
      <c r="C927" s="320"/>
      <c r="D927" s="320"/>
      <c r="E927" s="320"/>
      <c r="F927" s="320"/>
      <c r="G927" s="320"/>
    </row>
    <row r="928" spans="3:7" s="120" customFormat="1" ht="12.75">
      <c r="C928" s="320"/>
      <c r="D928" s="320"/>
      <c r="E928" s="320"/>
      <c r="F928" s="320"/>
      <c r="G928" s="320"/>
    </row>
    <row r="929" spans="3:7" s="120" customFormat="1" ht="12.75">
      <c r="C929" s="320"/>
      <c r="D929" s="320"/>
      <c r="E929" s="320"/>
      <c r="F929" s="320"/>
      <c r="G929" s="320"/>
    </row>
    <row r="930" spans="3:7" s="120" customFormat="1" ht="12.75">
      <c r="C930" s="320"/>
      <c r="D930" s="320"/>
      <c r="E930" s="320"/>
      <c r="F930" s="320"/>
      <c r="G930" s="320"/>
    </row>
    <row r="931" spans="3:7" s="120" customFormat="1" ht="12.75">
      <c r="C931" s="320"/>
      <c r="D931" s="320"/>
      <c r="E931" s="320"/>
      <c r="F931" s="320"/>
      <c r="G931" s="320"/>
    </row>
    <row r="932" spans="3:7" s="120" customFormat="1" ht="12.75">
      <c r="C932" s="320"/>
      <c r="D932" s="320"/>
      <c r="E932" s="320"/>
      <c r="F932" s="320"/>
      <c r="G932" s="320"/>
    </row>
    <row r="933" spans="3:7" s="120" customFormat="1" ht="12.75">
      <c r="C933" s="320"/>
      <c r="D933" s="320"/>
      <c r="E933" s="320"/>
      <c r="F933" s="320"/>
      <c r="G933" s="320"/>
    </row>
    <row r="934" spans="3:7" s="120" customFormat="1" ht="12.75">
      <c r="C934" s="320"/>
      <c r="D934" s="320"/>
      <c r="E934" s="320"/>
      <c r="F934" s="320"/>
      <c r="G934" s="320"/>
    </row>
    <row r="935" spans="3:7" s="120" customFormat="1" ht="12.75">
      <c r="C935" s="320"/>
      <c r="D935" s="320"/>
      <c r="E935" s="320"/>
      <c r="F935" s="320"/>
      <c r="G935" s="320"/>
    </row>
    <row r="936" spans="3:7" s="120" customFormat="1" ht="12.75">
      <c r="C936" s="320"/>
      <c r="D936" s="320"/>
      <c r="E936" s="320"/>
      <c r="F936" s="320"/>
      <c r="G936" s="320"/>
    </row>
    <row r="937" spans="3:7" s="120" customFormat="1" ht="12.75">
      <c r="C937" s="320"/>
      <c r="D937" s="320"/>
      <c r="E937" s="320"/>
      <c r="F937" s="320"/>
      <c r="G937" s="320"/>
    </row>
    <row r="938" spans="3:7" s="120" customFormat="1" ht="12.75">
      <c r="C938" s="320"/>
      <c r="D938" s="320"/>
      <c r="E938" s="320"/>
      <c r="F938" s="320"/>
      <c r="G938" s="320"/>
    </row>
    <row r="939" spans="3:7" s="120" customFormat="1" ht="12.75">
      <c r="C939" s="320"/>
      <c r="D939" s="320"/>
      <c r="E939" s="320"/>
      <c r="F939" s="320"/>
      <c r="G939" s="320"/>
    </row>
    <row r="940" spans="3:7" s="120" customFormat="1" ht="12.75">
      <c r="C940" s="320"/>
      <c r="D940" s="320"/>
      <c r="E940" s="320"/>
      <c r="F940" s="320"/>
      <c r="G940" s="320"/>
    </row>
    <row r="941" spans="3:7" s="120" customFormat="1" ht="12.75">
      <c r="C941" s="320"/>
      <c r="D941" s="320"/>
      <c r="E941" s="320"/>
      <c r="F941" s="320"/>
      <c r="G941" s="320"/>
    </row>
    <row r="942" spans="3:7" s="120" customFormat="1" ht="12.75">
      <c r="C942" s="320"/>
      <c r="D942" s="320"/>
      <c r="E942" s="320"/>
      <c r="F942" s="320"/>
      <c r="G942" s="320"/>
    </row>
    <row r="943" spans="3:7" s="120" customFormat="1" ht="12.75">
      <c r="C943" s="320"/>
      <c r="D943" s="320"/>
      <c r="E943" s="320"/>
      <c r="F943" s="320"/>
      <c r="G943" s="320"/>
    </row>
    <row r="944" spans="3:7" s="120" customFormat="1" ht="12.75">
      <c r="C944" s="320"/>
      <c r="D944" s="320"/>
      <c r="E944" s="320"/>
      <c r="F944" s="320"/>
      <c r="G944" s="320"/>
    </row>
    <row r="945" spans="3:7" s="120" customFormat="1" ht="12.75">
      <c r="C945" s="320"/>
      <c r="D945" s="320"/>
      <c r="E945" s="320"/>
      <c r="F945" s="320"/>
      <c r="G945" s="320"/>
    </row>
    <row r="946" spans="3:7" s="120" customFormat="1" ht="12.75">
      <c r="C946" s="320"/>
      <c r="D946" s="320"/>
      <c r="E946" s="320"/>
      <c r="F946" s="320"/>
      <c r="G946" s="320"/>
    </row>
    <row r="947" spans="3:7" s="120" customFormat="1" ht="12.75">
      <c r="C947" s="320"/>
      <c r="D947" s="320"/>
      <c r="E947" s="320"/>
      <c r="F947" s="320"/>
      <c r="G947" s="320"/>
    </row>
    <row r="948" spans="3:7" s="120" customFormat="1" ht="12.75">
      <c r="C948" s="320"/>
      <c r="D948" s="320"/>
      <c r="E948" s="320"/>
      <c r="F948" s="320"/>
      <c r="G948" s="320"/>
    </row>
    <row r="949" spans="3:7" s="120" customFormat="1" ht="12.75">
      <c r="C949" s="320"/>
      <c r="D949" s="320"/>
      <c r="E949" s="320"/>
      <c r="F949" s="320"/>
      <c r="G949" s="320"/>
    </row>
    <row r="950" spans="3:7" s="120" customFormat="1" ht="12.75">
      <c r="C950" s="320"/>
      <c r="D950" s="320"/>
      <c r="E950" s="320"/>
      <c r="F950" s="320"/>
      <c r="G950" s="320"/>
    </row>
    <row r="951" spans="3:7" s="120" customFormat="1" ht="12.75">
      <c r="C951" s="320"/>
      <c r="D951" s="320"/>
      <c r="E951" s="320"/>
      <c r="F951" s="320"/>
      <c r="G951" s="320"/>
    </row>
    <row r="952" spans="3:7" s="120" customFormat="1" ht="12.75">
      <c r="C952" s="320"/>
      <c r="D952" s="320"/>
      <c r="E952" s="320"/>
      <c r="F952" s="320"/>
      <c r="G952" s="320"/>
    </row>
    <row r="953" spans="3:7" s="120" customFormat="1" ht="12.75">
      <c r="C953" s="320"/>
      <c r="D953" s="320"/>
      <c r="E953" s="320"/>
      <c r="F953" s="320"/>
      <c r="G953" s="320"/>
    </row>
    <row r="954" spans="3:7" s="120" customFormat="1" ht="12.75">
      <c r="C954" s="320"/>
      <c r="D954" s="320"/>
      <c r="E954" s="320"/>
      <c r="F954" s="320"/>
      <c r="G954" s="320"/>
    </row>
    <row r="955" spans="3:7" s="120" customFormat="1" ht="12.75">
      <c r="C955" s="320"/>
      <c r="D955" s="320"/>
      <c r="E955" s="320"/>
      <c r="F955" s="320"/>
      <c r="G955" s="320"/>
    </row>
    <row r="956" spans="3:7" s="120" customFormat="1" ht="12.75">
      <c r="C956" s="320"/>
      <c r="D956" s="320"/>
      <c r="E956" s="320"/>
      <c r="F956" s="320"/>
      <c r="G956" s="320"/>
    </row>
    <row r="957" spans="3:7" s="120" customFormat="1" ht="12.75">
      <c r="C957" s="320"/>
      <c r="D957" s="320"/>
      <c r="E957" s="320"/>
      <c r="F957" s="320"/>
      <c r="G957" s="320"/>
    </row>
    <row r="958" spans="3:7" s="120" customFormat="1" ht="12.75">
      <c r="C958" s="320"/>
      <c r="D958" s="320"/>
      <c r="E958" s="320"/>
      <c r="F958" s="320"/>
      <c r="G958" s="320"/>
    </row>
    <row r="959" spans="3:7" s="120" customFormat="1" ht="12.75">
      <c r="C959" s="320"/>
      <c r="D959" s="320"/>
      <c r="E959" s="320"/>
      <c r="F959" s="320"/>
      <c r="G959" s="320"/>
    </row>
    <row r="960" spans="3:7" s="120" customFormat="1" ht="12.75">
      <c r="C960" s="320"/>
      <c r="D960" s="320"/>
      <c r="E960" s="320"/>
      <c r="F960" s="320"/>
      <c r="G960" s="320"/>
    </row>
    <row r="961" spans="3:7" s="120" customFormat="1" ht="12.75">
      <c r="C961" s="320"/>
      <c r="D961" s="320"/>
      <c r="E961" s="320"/>
      <c r="F961" s="320"/>
      <c r="G961" s="320"/>
    </row>
    <row r="962" spans="3:7" s="120" customFormat="1" ht="12.75">
      <c r="C962" s="320"/>
      <c r="D962" s="320"/>
      <c r="E962" s="320"/>
      <c r="F962" s="320"/>
      <c r="G962" s="320"/>
    </row>
    <row r="963" spans="3:7" s="120" customFormat="1" ht="12.75">
      <c r="C963" s="320"/>
      <c r="D963" s="320"/>
      <c r="E963" s="320"/>
      <c r="F963" s="320"/>
      <c r="G963" s="320"/>
    </row>
    <row r="964" spans="3:7" s="120" customFormat="1" ht="12.75">
      <c r="C964" s="320"/>
      <c r="D964" s="320"/>
      <c r="E964" s="320"/>
      <c r="F964" s="320"/>
      <c r="G964" s="320"/>
    </row>
    <row r="965" spans="3:7" s="120" customFormat="1" ht="12.75">
      <c r="C965" s="320"/>
      <c r="D965" s="320"/>
      <c r="E965" s="320"/>
      <c r="F965" s="320"/>
      <c r="G965" s="320"/>
    </row>
    <row r="966" spans="3:7" s="120" customFormat="1" ht="12.75">
      <c r="C966" s="320"/>
      <c r="D966" s="320"/>
      <c r="E966" s="320"/>
      <c r="F966" s="320"/>
      <c r="G966" s="320"/>
    </row>
    <row r="967" spans="3:7" s="120" customFormat="1" ht="12.75">
      <c r="C967" s="320"/>
      <c r="D967" s="320"/>
      <c r="E967" s="320"/>
      <c r="F967" s="320"/>
      <c r="G967" s="320"/>
    </row>
    <row r="968" spans="3:7" s="120" customFormat="1" ht="12.75">
      <c r="C968" s="320"/>
      <c r="D968" s="320"/>
      <c r="E968" s="320"/>
      <c r="F968" s="320"/>
      <c r="G968" s="320"/>
    </row>
    <row r="969" spans="3:7" s="120" customFormat="1" ht="12.75">
      <c r="C969" s="320"/>
      <c r="D969" s="320"/>
      <c r="E969" s="320"/>
      <c r="F969" s="320"/>
      <c r="G969" s="320"/>
    </row>
    <row r="970" spans="3:7" s="120" customFormat="1" ht="12.75">
      <c r="C970" s="320"/>
      <c r="D970" s="320"/>
      <c r="E970" s="320"/>
      <c r="F970" s="320"/>
      <c r="G970" s="320"/>
    </row>
    <row r="971" spans="3:7" s="120" customFormat="1" ht="12.75">
      <c r="C971" s="320"/>
      <c r="D971" s="320"/>
      <c r="E971" s="320"/>
      <c r="F971" s="320"/>
      <c r="G971" s="320"/>
    </row>
    <row r="972" spans="3:7" s="120" customFormat="1" ht="12.75">
      <c r="C972" s="320"/>
      <c r="D972" s="320"/>
      <c r="E972" s="320"/>
      <c r="F972" s="320"/>
      <c r="G972" s="320"/>
    </row>
    <row r="973" spans="3:7" s="120" customFormat="1" ht="12.75">
      <c r="C973" s="320"/>
      <c r="D973" s="320"/>
      <c r="E973" s="320"/>
      <c r="F973" s="320"/>
      <c r="G973" s="320"/>
    </row>
    <row r="974" spans="3:7" s="120" customFormat="1" ht="12.75">
      <c r="C974" s="320"/>
      <c r="D974" s="320"/>
      <c r="E974" s="320"/>
      <c r="F974" s="320"/>
      <c r="G974" s="320"/>
    </row>
    <row r="975" spans="3:7" s="120" customFormat="1" ht="12.75">
      <c r="C975" s="320"/>
      <c r="D975" s="320"/>
      <c r="E975" s="320"/>
      <c r="F975" s="320"/>
      <c r="G975" s="320"/>
    </row>
    <row r="976" spans="3:7" s="120" customFormat="1" ht="12.75">
      <c r="C976" s="320"/>
      <c r="D976" s="320"/>
      <c r="E976" s="320"/>
      <c r="F976" s="320"/>
      <c r="G976" s="320"/>
    </row>
    <row r="977" spans="3:7" s="120" customFormat="1" ht="12.75">
      <c r="C977" s="320"/>
      <c r="D977" s="320"/>
      <c r="E977" s="320"/>
      <c r="F977" s="320"/>
      <c r="G977" s="320"/>
    </row>
    <row r="978" spans="3:7" s="120" customFormat="1" ht="12.75">
      <c r="C978" s="320"/>
      <c r="D978" s="320"/>
      <c r="E978" s="320"/>
      <c r="F978" s="320"/>
      <c r="G978" s="320"/>
    </row>
    <row r="979" spans="3:7" s="120" customFormat="1" ht="12.75">
      <c r="C979" s="320"/>
      <c r="D979" s="320"/>
      <c r="E979" s="320"/>
      <c r="F979" s="320"/>
      <c r="G979" s="320"/>
    </row>
    <row r="980" spans="3:7" s="120" customFormat="1" ht="12.75">
      <c r="C980" s="320"/>
      <c r="D980" s="320"/>
      <c r="E980" s="320"/>
      <c r="F980" s="320"/>
      <c r="G980" s="320"/>
    </row>
    <row r="981" spans="3:7" s="120" customFormat="1" ht="12.75">
      <c r="C981" s="320"/>
      <c r="D981" s="320"/>
      <c r="E981" s="320"/>
      <c r="F981" s="320"/>
      <c r="G981" s="320"/>
    </row>
    <row r="982" spans="3:7" s="120" customFormat="1" ht="12.75">
      <c r="C982" s="320"/>
      <c r="D982" s="320"/>
      <c r="E982" s="320"/>
      <c r="F982" s="320"/>
      <c r="G982" s="320"/>
    </row>
    <row r="983" spans="3:7" s="120" customFormat="1" ht="12.75">
      <c r="C983" s="320"/>
      <c r="D983" s="320"/>
      <c r="E983" s="320"/>
      <c r="F983" s="320"/>
      <c r="G983" s="320"/>
    </row>
    <row r="984" spans="3:7" s="120" customFormat="1" ht="12.75">
      <c r="C984" s="320"/>
      <c r="D984" s="320"/>
      <c r="E984" s="320"/>
      <c r="F984" s="320"/>
      <c r="G984" s="320"/>
    </row>
    <row r="985" spans="3:7" s="120" customFormat="1" ht="12.75">
      <c r="C985" s="320"/>
      <c r="D985" s="320"/>
      <c r="E985" s="320"/>
      <c r="F985" s="320"/>
      <c r="G985" s="320"/>
    </row>
    <row r="986" spans="3:7" s="120" customFormat="1" ht="12.75">
      <c r="C986" s="320"/>
      <c r="D986" s="320"/>
      <c r="E986" s="320"/>
      <c r="F986" s="320"/>
      <c r="G986" s="320"/>
    </row>
    <row r="987" spans="3:7" s="120" customFormat="1" ht="12.75">
      <c r="C987" s="320"/>
      <c r="D987" s="320"/>
      <c r="E987" s="320"/>
      <c r="F987" s="320"/>
      <c r="G987" s="320"/>
    </row>
    <row r="988" spans="3:7" s="120" customFormat="1" ht="12.75">
      <c r="C988" s="320"/>
      <c r="D988" s="320"/>
      <c r="E988" s="320"/>
      <c r="F988" s="320"/>
      <c r="G988" s="320"/>
    </row>
    <row r="989" spans="3:7" s="120" customFormat="1" ht="12.75">
      <c r="C989" s="320"/>
      <c r="D989" s="320"/>
      <c r="E989" s="320"/>
      <c r="F989" s="320"/>
      <c r="G989" s="320"/>
    </row>
    <row r="990" spans="3:7" s="120" customFormat="1" ht="12.75">
      <c r="C990" s="320"/>
      <c r="D990" s="320"/>
      <c r="E990" s="320"/>
      <c r="F990" s="320"/>
      <c r="G990" s="320"/>
    </row>
    <row r="991" spans="3:7" s="120" customFormat="1" ht="12.75">
      <c r="C991" s="320"/>
      <c r="D991" s="320"/>
      <c r="E991" s="320"/>
      <c r="F991" s="320"/>
      <c r="G991" s="320"/>
    </row>
    <row r="992" spans="3:7" s="120" customFormat="1" ht="12.75">
      <c r="C992" s="320"/>
      <c r="D992" s="320"/>
      <c r="E992" s="320"/>
      <c r="F992" s="320"/>
      <c r="G992" s="320"/>
    </row>
    <row r="993" spans="3:7" s="120" customFormat="1" ht="12.75">
      <c r="C993" s="320"/>
      <c r="D993" s="320"/>
      <c r="E993" s="320"/>
      <c r="F993" s="320"/>
      <c r="G993" s="320"/>
    </row>
    <row r="994" spans="3:7" s="120" customFormat="1" ht="12.75">
      <c r="C994" s="320"/>
      <c r="D994" s="320"/>
      <c r="E994" s="320"/>
      <c r="F994" s="320"/>
      <c r="G994" s="320"/>
    </row>
    <row r="995" spans="3:7" s="120" customFormat="1" ht="12.75">
      <c r="C995" s="320"/>
      <c r="D995" s="320"/>
      <c r="E995" s="320"/>
      <c r="F995" s="320"/>
      <c r="G995" s="320"/>
    </row>
    <row r="996" spans="3:7" s="120" customFormat="1" ht="12.75">
      <c r="C996" s="320"/>
      <c r="D996" s="320"/>
      <c r="E996" s="320"/>
      <c r="F996" s="320"/>
      <c r="G996" s="320"/>
    </row>
    <row r="997" spans="3:7" s="120" customFormat="1" ht="12.75">
      <c r="C997" s="320"/>
      <c r="D997" s="320"/>
      <c r="E997" s="320"/>
      <c r="F997" s="320"/>
      <c r="G997" s="320"/>
    </row>
    <row r="998" spans="3:7" s="120" customFormat="1" ht="12.75">
      <c r="C998" s="320"/>
      <c r="D998" s="320"/>
      <c r="E998" s="320"/>
      <c r="F998" s="320"/>
      <c r="G998" s="320"/>
    </row>
    <row r="999" spans="3:7" s="120" customFormat="1" ht="12.75">
      <c r="C999" s="320"/>
      <c r="D999" s="320"/>
      <c r="E999" s="320"/>
      <c r="F999" s="320"/>
      <c r="G999" s="320"/>
    </row>
    <row r="1000" spans="3:7" s="120" customFormat="1" ht="12.75">
      <c r="C1000" s="320"/>
      <c r="D1000" s="320"/>
      <c r="E1000" s="320"/>
      <c r="F1000" s="320"/>
      <c r="G1000" s="320"/>
    </row>
    <row r="1001" spans="3:7" s="120" customFormat="1" ht="12.75">
      <c r="C1001" s="320"/>
      <c r="D1001" s="320"/>
      <c r="E1001" s="320"/>
      <c r="F1001" s="320"/>
      <c r="G1001" s="320"/>
    </row>
    <row r="1002" spans="3:7" s="120" customFormat="1" ht="12.75">
      <c r="C1002" s="320"/>
      <c r="D1002" s="320"/>
      <c r="E1002" s="320"/>
      <c r="F1002" s="320"/>
      <c r="G1002" s="320"/>
    </row>
    <row r="1003" spans="3:7" s="120" customFormat="1" ht="12.75">
      <c r="C1003" s="320"/>
      <c r="D1003" s="320"/>
      <c r="E1003" s="320"/>
      <c r="F1003" s="320"/>
      <c r="G1003" s="320"/>
    </row>
    <row r="1004" spans="3:7" s="120" customFormat="1" ht="12.75">
      <c r="C1004" s="320"/>
      <c r="D1004" s="320"/>
      <c r="E1004" s="320"/>
      <c r="F1004" s="320"/>
      <c r="G1004" s="320"/>
    </row>
    <row r="1005" spans="3:7" s="120" customFormat="1" ht="12.75">
      <c r="C1005" s="320"/>
      <c r="D1005" s="320"/>
      <c r="E1005" s="320"/>
      <c r="F1005" s="320"/>
      <c r="G1005" s="320"/>
    </row>
    <row r="1006" spans="3:7" s="120" customFormat="1" ht="12.75">
      <c r="C1006" s="320"/>
      <c r="D1006" s="320"/>
      <c r="E1006" s="320"/>
      <c r="F1006" s="320"/>
      <c r="G1006" s="320"/>
    </row>
    <row r="1007" spans="3:7" s="120" customFormat="1" ht="12.75">
      <c r="C1007" s="320"/>
      <c r="D1007" s="320"/>
      <c r="E1007" s="320"/>
      <c r="F1007" s="320"/>
      <c r="G1007" s="320"/>
    </row>
    <row r="1008" spans="3:7" s="120" customFormat="1" ht="12.75">
      <c r="C1008" s="320"/>
      <c r="D1008" s="320"/>
      <c r="E1008" s="320"/>
      <c r="F1008" s="320"/>
      <c r="G1008" s="320"/>
    </row>
    <row r="1009" spans="3:7" s="120" customFormat="1" ht="12.75">
      <c r="C1009" s="320"/>
      <c r="D1009" s="320"/>
      <c r="E1009" s="320"/>
      <c r="F1009" s="320"/>
      <c r="G1009" s="320"/>
    </row>
    <row r="1010" spans="3:7" s="120" customFormat="1" ht="12.75">
      <c r="C1010" s="320"/>
      <c r="D1010" s="320"/>
      <c r="E1010" s="320"/>
      <c r="F1010" s="320"/>
      <c r="G1010" s="320"/>
    </row>
    <row r="1011" spans="3:7" s="120" customFormat="1" ht="12.75">
      <c r="C1011" s="320"/>
      <c r="D1011" s="320"/>
      <c r="E1011" s="320"/>
      <c r="F1011" s="320"/>
      <c r="G1011" s="320"/>
    </row>
    <row r="1012" spans="3:7" s="120" customFormat="1" ht="12.75">
      <c r="C1012" s="320"/>
      <c r="D1012" s="320"/>
      <c r="E1012" s="320"/>
      <c r="F1012" s="320"/>
      <c r="G1012" s="320"/>
    </row>
    <row r="1013" spans="3:7" s="120" customFormat="1" ht="12.75">
      <c r="C1013" s="320"/>
      <c r="D1013" s="320"/>
      <c r="E1013" s="320"/>
      <c r="F1013" s="320"/>
      <c r="G1013" s="320"/>
    </row>
    <row r="1014" spans="3:7" s="120" customFormat="1" ht="12.75">
      <c r="C1014" s="320"/>
      <c r="D1014" s="320"/>
      <c r="E1014" s="320"/>
      <c r="F1014" s="320"/>
      <c r="G1014" s="320"/>
    </row>
    <row r="1015" spans="3:7" s="120" customFormat="1" ht="12.75">
      <c r="C1015" s="320"/>
      <c r="D1015" s="320"/>
      <c r="E1015" s="320"/>
      <c r="F1015" s="320"/>
      <c r="G1015" s="320"/>
    </row>
    <row r="1016" spans="3:7" s="120" customFormat="1" ht="12.75">
      <c r="C1016" s="320"/>
      <c r="D1016" s="320"/>
      <c r="E1016" s="320"/>
      <c r="F1016" s="320"/>
      <c r="G1016" s="320"/>
    </row>
    <row r="1017" spans="3:7" s="120" customFormat="1" ht="12.75">
      <c r="C1017" s="320"/>
      <c r="D1017" s="320"/>
      <c r="E1017" s="320"/>
      <c r="F1017" s="320"/>
      <c r="G1017" s="320"/>
    </row>
    <row r="1018" spans="3:7" s="120" customFormat="1" ht="12.75">
      <c r="C1018" s="320"/>
      <c r="D1018" s="320"/>
      <c r="E1018" s="320"/>
      <c r="F1018" s="320"/>
      <c r="G1018" s="320"/>
    </row>
    <row r="1019" spans="3:7" s="120" customFormat="1" ht="12.75">
      <c r="C1019" s="320"/>
      <c r="D1019" s="320"/>
      <c r="E1019" s="320"/>
      <c r="F1019" s="320"/>
      <c r="G1019" s="320"/>
    </row>
    <row r="1020" spans="3:7" s="120" customFormat="1" ht="12.75">
      <c r="C1020" s="320"/>
      <c r="D1020" s="320"/>
      <c r="E1020" s="320"/>
      <c r="F1020" s="320"/>
      <c r="G1020" s="320"/>
    </row>
    <row r="1021" spans="3:7" s="120" customFormat="1" ht="12.75">
      <c r="C1021" s="320"/>
      <c r="D1021" s="320"/>
      <c r="E1021" s="320"/>
      <c r="F1021" s="320"/>
      <c r="G1021" s="320"/>
    </row>
    <row r="1022" spans="3:7" s="120" customFormat="1" ht="12.75">
      <c r="C1022" s="320"/>
      <c r="D1022" s="320"/>
      <c r="E1022" s="320"/>
      <c r="F1022" s="320"/>
      <c r="G1022" s="320"/>
    </row>
    <row r="1023" spans="3:7" s="120" customFormat="1" ht="12.75">
      <c r="C1023" s="320"/>
      <c r="D1023" s="320"/>
      <c r="E1023" s="320"/>
      <c r="F1023" s="320"/>
      <c r="G1023" s="320"/>
    </row>
    <row r="1024" spans="3:7" s="120" customFormat="1" ht="12.75">
      <c r="C1024" s="320"/>
      <c r="D1024" s="320"/>
      <c r="E1024" s="320"/>
      <c r="F1024" s="320"/>
      <c r="G1024" s="320"/>
    </row>
    <row r="1025" spans="3:7" s="120" customFormat="1" ht="12.75">
      <c r="C1025" s="320"/>
      <c r="D1025" s="320"/>
      <c r="E1025" s="320"/>
      <c r="F1025" s="320"/>
      <c r="G1025" s="320"/>
    </row>
    <row r="1026" spans="3:7" s="120" customFormat="1" ht="12.75">
      <c r="C1026" s="320"/>
      <c r="D1026" s="320"/>
      <c r="E1026" s="320"/>
      <c r="F1026" s="320"/>
      <c r="G1026" s="320"/>
    </row>
    <row r="1027" spans="3:7" s="120" customFormat="1" ht="12.75">
      <c r="C1027" s="320"/>
      <c r="D1027" s="320"/>
      <c r="E1027" s="320"/>
      <c r="F1027" s="320"/>
      <c r="G1027" s="320"/>
    </row>
    <row r="1028" spans="3:7" s="120" customFormat="1" ht="12.75">
      <c r="C1028" s="320"/>
      <c r="D1028" s="320"/>
      <c r="E1028" s="320"/>
      <c r="F1028" s="320"/>
      <c r="G1028" s="320"/>
    </row>
    <row r="1029" spans="3:7" s="120" customFormat="1" ht="12.75">
      <c r="C1029" s="320"/>
      <c r="D1029" s="320"/>
      <c r="E1029" s="320"/>
      <c r="F1029" s="320"/>
      <c r="G1029" s="320"/>
    </row>
    <row r="1030" spans="3:7" s="120" customFormat="1" ht="12.75">
      <c r="C1030" s="320"/>
      <c r="D1030" s="320"/>
      <c r="E1030" s="320"/>
      <c r="F1030" s="320"/>
      <c r="G1030" s="320"/>
    </row>
    <row r="1031" spans="3:7" s="120" customFormat="1" ht="12.75">
      <c r="C1031" s="320"/>
      <c r="D1031" s="320"/>
      <c r="E1031" s="320"/>
      <c r="F1031" s="320"/>
      <c r="G1031" s="320"/>
    </row>
    <row r="1032" spans="3:7" s="120" customFormat="1" ht="12.75">
      <c r="C1032" s="320"/>
      <c r="D1032" s="320"/>
      <c r="E1032" s="320"/>
      <c r="F1032" s="320"/>
      <c r="G1032" s="320"/>
    </row>
    <row r="1033" spans="3:7" s="120" customFormat="1" ht="12.75">
      <c r="C1033" s="320"/>
      <c r="D1033" s="320"/>
      <c r="E1033" s="320"/>
      <c r="F1033" s="320"/>
      <c r="G1033" s="320"/>
    </row>
    <row r="1034" spans="3:7" s="120" customFormat="1" ht="12.75">
      <c r="C1034" s="320"/>
      <c r="D1034" s="320"/>
      <c r="E1034" s="320"/>
      <c r="F1034" s="320"/>
      <c r="G1034" s="320"/>
    </row>
    <row r="1035" spans="3:7" s="120" customFormat="1" ht="12.75">
      <c r="C1035" s="320"/>
      <c r="D1035" s="320"/>
      <c r="E1035" s="320"/>
      <c r="F1035" s="320"/>
      <c r="G1035" s="320"/>
    </row>
    <row r="1036" spans="3:7" s="120" customFormat="1" ht="12.75">
      <c r="C1036" s="320"/>
      <c r="D1036" s="320"/>
      <c r="E1036" s="320"/>
      <c r="F1036" s="320"/>
      <c r="G1036" s="320"/>
    </row>
    <row r="1037" spans="3:7" s="120" customFormat="1" ht="12.75">
      <c r="C1037" s="320"/>
      <c r="D1037" s="320"/>
      <c r="E1037" s="320"/>
      <c r="F1037" s="320"/>
      <c r="G1037" s="320"/>
    </row>
    <row r="1038" spans="3:7" s="120" customFormat="1" ht="12.75">
      <c r="C1038" s="320"/>
      <c r="D1038" s="320"/>
      <c r="E1038" s="320"/>
      <c r="F1038" s="320"/>
      <c r="G1038" s="320"/>
    </row>
    <row r="1039" spans="3:7" s="120" customFormat="1" ht="12.75">
      <c r="C1039" s="320"/>
      <c r="D1039" s="320"/>
      <c r="E1039" s="320"/>
      <c r="F1039" s="320"/>
      <c r="G1039" s="320"/>
    </row>
    <row r="1040" spans="3:7" s="120" customFormat="1" ht="12.75">
      <c r="C1040" s="320"/>
      <c r="D1040" s="320"/>
      <c r="E1040" s="320"/>
      <c r="F1040" s="320"/>
      <c r="G1040" s="320"/>
    </row>
    <row r="1041" spans="3:7" s="120" customFormat="1" ht="12.75">
      <c r="C1041" s="320"/>
      <c r="D1041" s="320"/>
      <c r="E1041" s="320"/>
      <c r="F1041" s="320"/>
      <c r="G1041" s="320"/>
    </row>
    <row r="1042" spans="3:7" s="120" customFormat="1" ht="12.75">
      <c r="C1042" s="320"/>
      <c r="D1042" s="320"/>
      <c r="E1042" s="320"/>
      <c r="F1042" s="320"/>
      <c r="G1042" s="320"/>
    </row>
    <row r="1043" spans="3:7" s="120" customFormat="1" ht="12.75">
      <c r="C1043" s="320"/>
      <c r="D1043" s="320"/>
      <c r="E1043" s="320"/>
      <c r="F1043" s="320"/>
      <c r="G1043" s="320"/>
    </row>
    <row r="1044" spans="3:7" s="120" customFormat="1" ht="12.75">
      <c r="C1044" s="320"/>
      <c r="D1044" s="320"/>
      <c r="E1044" s="320"/>
      <c r="F1044" s="320"/>
      <c r="G1044" s="320"/>
    </row>
    <row r="1045" spans="3:7" s="120" customFormat="1" ht="12.75">
      <c r="C1045" s="320"/>
      <c r="D1045" s="320"/>
      <c r="E1045" s="320"/>
      <c r="F1045" s="320"/>
      <c r="G1045" s="320"/>
    </row>
    <row r="1046" spans="3:7" s="120" customFormat="1" ht="12.75">
      <c r="C1046" s="320"/>
      <c r="D1046" s="320"/>
      <c r="E1046" s="320"/>
      <c r="F1046" s="320"/>
      <c r="G1046" s="320"/>
    </row>
    <row r="1047" spans="3:7" s="120" customFormat="1" ht="12.75">
      <c r="C1047" s="320"/>
      <c r="D1047" s="320"/>
      <c r="E1047" s="320"/>
      <c r="F1047" s="320"/>
      <c r="G1047" s="320"/>
    </row>
    <row r="1048" spans="3:7" s="120" customFormat="1" ht="12.75">
      <c r="C1048" s="320"/>
      <c r="D1048" s="320"/>
      <c r="E1048" s="320"/>
      <c r="F1048" s="320"/>
      <c r="G1048" s="320"/>
    </row>
    <row r="1049" spans="3:7" s="120" customFormat="1" ht="12.75">
      <c r="C1049" s="320"/>
      <c r="D1049" s="320"/>
      <c r="E1049" s="320"/>
      <c r="F1049" s="320"/>
      <c r="G1049" s="320"/>
    </row>
    <row r="1050" spans="3:7" s="120" customFormat="1" ht="12.75">
      <c r="C1050" s="320"/>
      <c r="D1050" s="320"/>
      <c r="E1050" s="320"/>
      <c r="F1050" s="320"/>
      <c r="G1050" s="320"/>
    </row>
    <row r="1051" spans="3:7" s="120" customFormat="1" ht="12.75">
      <c r="C1051" s="320"/>
      <c r="D1051" s="320"/>
      <c r="E1051" s="320"/>
      <c r="F1051" s="320"/>
      <c r="G1051" s="320"/>
    </row>
    <row r="1052" spans="3:7" s="120" customFormat="1" ht="12.75">
      <c r="C1052" s="320"/>
      <c r="D1052" s="320"/>
      <c r="E1052" s="320"/>
      <c r="F1052" s="320"/>
      <c r="G1052" s="320"/>
    </row>
    <row r="1053" spans="3:7" s="120" customFormat="1" ht="12.75">
      <c r="C1053" s="320"/>
      <c r="D1053" s="320"/>
      <c r="E1053" s="320"/>
      <c r="F1053" s="320"/>
      <c r="G1053" s="320"/>
    </row>
    <row r="1054" spans="3:7" s="120" customFormat="1" ht="12.75">
      <c r="C1054" s="320"/>
      <c r="D1054" s="320"/>
      <c r="E1054" s="320"/>
      <c r="F1054" s="320"/>
      <c r="G1054" s="320"/>
    </row>
    <row r="1055" spans="3:7" s="120" customFormat="1" ht="12.75">
      <c r="C1055" s="320"/>
      <c r="D1055" s="320"/>
      <c r="E1055" s="320"/>
      <c r="F1055" s="320"/>
      <c r="G1055" s="320"/>
    </row>
    <row r="1056" spans="3:7" s="120" customFormat="1" ht="12.75">
      <c r="C1056" s="320"/>
      <c r="D1056" s="320"/>
      <c r="E1056" s="320"/>
      <c r="F1056" s="320"/>
      <c r="G1056" s="320"/>
    </row>
    <row r="1057" spans="3:7" s="120" customFormat="1" ht="12.75">
      <c r="C1057" s="320"/>
      <c r="D1057" s="320"/>
      <c r="E1057" s="320"/>
      <c r="F1057" s="320"/>
      <c r="G1057" s="320"/>
    </row>
    <row r="1058" spans="3:7" s="120" customFormat="1" ht="12.75">
      <c r="C1058" s="320"/>
      <c r="D1058" s="320"/>
      <c r="E1058" s="320"/>
      <c r="F1058" s="320"/>
      <c r="G1058" s="320"/>
    </row>
    <row r="1059" spans="3:7" s="120" customFormat="1" ht="12.75">
      <c r="C1059" s="320"/>
      <c r="D1059" s="320"/>
      <c r="E1059" s="320"/>
      <c r="F1059" s="320"/>
      <c r="G1059" s="320"/>
    </row>
    <row r="1060" spans="3:7" s="120" customFormat="1" ht="12.75">
      <c r="C1060" s="320"/>
      <c r="D1060" s="320"/>
      <c r="E1060" s="320"/>
      <c r="F1060" s="320"/>
      <c r="G1060" s="320"/>
    </row>
    <row r="1061" spans="3:7" s="120" customFormat="1" ht="12.75">
      <c r="C1061" s="320"/>
      <c r="D1061" s="320"/>
      <c r="E1061" s="320"/>
      <c r="F1061" s="320"/>
      <c r="G1061" s="320"/>
    </row>
    <row r="1062" spans="3:7" s="120" customFormat="1" ht="12.75">
      <c r="C1062" s="320"/>
      <c r="D1062" s="320"/>
      <c r="E1062" s="320"/>
      <c r="F1062" s="320"/>
      <c r="G1062" s="320"/>
    </row>
    <row r="1063" spans="3:7" s="120" customFormat="1" ht="12.75">
      <c r="C1063" s="320"/>
      <c r="D1063" s="320"/>
      <c r="E1063" s="320"/>
      <c r="F1063" s="320"/>
      <c r="G1063" s="320"/>
    </row>
    <row r="1064" spans="3:7" s="120" customFormat="1" ht="12.75">
      <c r="C1064" s="320"/>
      <c r="D1064" s="320"/>
      <c r="E1064" s="320"/>
      <c r="F1064" s="320"/>
      <c r="G1064" s="320"/>
    </row>
    <row r="1065" spans="3:7" s="120" customFormat="1" ht="12.75">
      <c r="C1065" s="320"/>
      <c r="D1065" s="320"/>
      <c r="E1065" s="320"/>
      <c r="F1065" s="320"/>
      <c r="G1065" s="320"/>
    </row>
    <row r="1066" spans="3:7" s="120" customFormat="1" ht="12.75">
      <c r="C1066" s="320"/>
      <c r="D1066" s="320"/>
      <c r="E1066" s="320"/>
      <c r="F1066" s="320"/>
      <c r="G1066" s="320"/>
    </row>
    <row r="1067" spans="3:7" s="120" customFormat="1" ht="12.75">
      <c r="C1067" s="320"/>
      <c r="D1067" s="320"/>
      <c r="E1067" s="320"/>
      <c r="F1067" s="320"/>
      <c r="G1067" s="320"/>
    </row>
    <row r="1068" spans="3:7" s="120" customFormat="1" ht="12.75">
      <c r="C1068" s="320"/>
      <c r="D1068" s="320"/>
      <c r="E1068" s="320"/>
      <c r="F1068" s="320"/>
      <c r="G1068" s="320"/>
    </row>
    <row r="1069" spans="3:7" s="120" customFormat="1" ht="12.75">
      <c r="C1069" s="320"/>
      <c r="D1069" s="320"/>
      <c r="E1069" s="320"/>
      <c r="F1069" s="320"/>
      <c r="G1069" s="320"/>
    </row>
    <row r="1070" spans="3:7" s="120" customFormat="1" ht="12.75">
      <c r="C1070" s="320"/>
      <c r="D1070" s="320"/>
      <c r="E1070" s="320"/>
      <c r="F1070" s="320"/>
      <c r="G1070" s="320"/>
    </row>
    <row r="1071" spans="3:7" s="120" customFormat="1" ht="12.75">
      <c r="C1071" s="320"/>
      <c r="D1071" s="320"/>
      <c r="E1071" s="320"/>
      <c r="F1071" s="320"/>
      <c r="G1071" s="320"/>
    </row>
    <row r="1072" spans="3:7" s="120" customFormat="1" ht="12.75">
      <c r="C1072" s="320"/>
      <c r="D1072" s="320"/>
      <c r="E1072" s="320"/>
      <c r="F1072" s="320"/>
      <c r="G1072" s="320"/>
    </row>
    <row r="1073" spans="3:7" s="120" customFormat="1" ht="12.75">
      <c r="C1073" s="320"/>
      <c r="D1073" s="320"/>
      <c r="E1073" s="320"/>
      <c r="F1073" s="320"/>
      <c r="G1073" s="320"/>
    </row>
    <row r="1074" spans="3:7" s="120" customFormat="1" ht="12.75">
      <c r="C1074" s="320"/>
      <c r="D1074" s="320"/>
      <c r="E1074" s="320"/>
      <c r="F1074" s="320"/>
      <c r="G1074" s="320"/>
    </row>
    <row r="1075" spans="3:7" s="120" customFormat="1" ht="12.75">
      <c r="C1075" s="320"/>
      <c r="D1075" s="320"/>
      <c r="E1075" s="320"/>
      <c r="F1075" s="320"/>
      <c r="G1075" s="320"/>
    </row>
    <row r="1076" spans="3:7" s="120" customFormat="1" ht="12.75">
      <c r="C1076" s="320"/>
      <c r="D1076" s="320"/>
      <c r="E1076" s="320"/>
      <c r="F1076" s="320"/>
      <c r="G1076" s="320"/>
    </row>
    <row r="1077" spans="3:7" s="120" customFormat="1" ht="12.75">
      <c r="C1077" s="320"/>
      <c r="D1077" s="320"/>
      <c r="E1077" s="320"/>
      <c r="F1077" s="320"/>
      <c r="G1077" s="320"/>
    </row>
    <row r="1078" spans="3:7" s="120" customFormat="1" ht="12.75">
      <c r="C1078" s="320"/>
      <c r="D1078" s="320"/>
      <c r="E1078" s="320"/>
      <c r="F1078" s="320"/>
      <c r="G1078" s="320"/>
    </row>
    <row r="1079" spans="3:7" s="120" customFormat="1" ht="12.75">
      <c r="C1079" s="320"/>
      <c r="D1079" s="320"/>
      <c r="E1079" s="320"/>
      <c r="F1079" s="320"/>
      <c r="G1079" s="320"/>
    </row>
    <row r="1080" spans="3:7" s="120" customFormat="1" ht="12.75">
      <c r="C1080" s="320"/>
      <c r="D1080" s="320"/>
      <c r="E1080" s="320"/>
      <c r="F1080" s="320"/>
      <c r="G1080" s="320"/>
    </row>
    <row r="1081" spans="3:7" s="120" customFormat="1" ht="12.75">
      <c r="C1081" s="320"/>
      <c r="D1081" s="320"/>
      <c r="E1081" s="320"/>
      <c r="F1081" s="320"/>
      <c r="G1081" s="320"/>
    </row>
    <row r="1082" spans="3:7" s="120" customFormat="1" ht="12.75">
      <c r="C1082" s="320"/>
      <c r="D1082" s="320"/>
      <c r="E1082" s="320"/>
      <c r="F1082" s="320"/>
      <c r="G1082" s="320"/>
    </row>
    <row r="1083" spans="3:7" s="120" customFormat="1" ht="12.75">
      <c r="C1083" s="320"/>
      <c r="D1083" s="320"/>
      <c r="E1083" s="320"/>
      <c r="F1083" s="320"/>
      <c r="G1083" s="320"/>
    </row>
    <row r="1084" spans="3:7" s="120" customFormat="1" ht="12.75">
      <c r="C1084" s="320"/>
      <c r="D1084" s="320"/>
      <c r="E1084" s="320"/>
      <c r="F1084" s="320"/>
      <c r="G1084" s="320"/>
    </row>
    <row r="1085" spans="3:7" s="120" customFormat="1" ht="12.75">
      <c r="C1085" s="320"/>
      <c r="D1085" s="320"/>
      <c r="E1085" s="320"/>
      <c r="F1085" s="320"/>
      <c r="G1085" s="320"/>
    </row>
    <row r="1086" spans="3:7" s="120" customFormat="1" ht="12.75">
      <c r="C1086" s="320"/>
      <c r="D1086" s="320"/>
      <c r="E1086" s="320"/>
      <c r="F1086" s="320"/>
      <c r="G1086" s="320"/>
    </row>
    <row r="1087" spans="3:7" s="120" customFormat="1" ht="12.75">
      <c r="C1087" s="320"/>
      <c r="D1087" s="320"/>
      <c r="E1087" s="320"/>
      <c r="F1087" s="320"/>
      <c r="G1087" s="320"/>
    </row>
    <row r="1088" spans="3:7" s="120" customFormat="1" ht="12.75">
      <c r="C1088" s="320"/>
      <c r="D1088" s="320"/>
      <c r="E1088" s="320"/>
      <c r="F1088" s="320"/>
      <c r="G1088" s="320"/>
    </row>
    <row r="1089" spans="3:7" s="120" customFormat="1" ht="12.75">
      <c r="C1089" s="320"/>
      <c r="D1089" s="320"/>
      <c r="E1089" s="320"/>
      <c r="F1089" s="320"/>
      <c r="G1089" s="320"/>
    </row>
    <row r="1090" spans="3:7" s="120" customFormat="1" ht="12.75">
      <c r="C1090" s="320"/>
      <c r="D1090" s="320"/>
      <c r="E1090" s="320"/>
      <c r="F1090" s="320"/>
      <c r="G1090" s="320"/>
    </row>
    <row r="1091" spans="3:7" s="120" customFormat="1" ht="12.75">
      <c r="C1091" s="320"/>
      <c r="D1091" s="320"/>
      <c r="E1091" s="320"/>
      <c r="F1091" s="320"/>
      <c r="G1091" s="320"/>
    </row>
    <row r="1092" spans="3:7" s="120" customFormat="1" ht="12.75">
      <c r="C1092" s="320"/>
      <c r="D1092" s="320"/>
      <c r="E1092" s="320"/>
      <c r="F1092" s="320"/>
      <c r="G1092" s="320"/>
    </row>
    <row r="1093" spans="3:7" s="120" customFormat="1" ht="12.75">
      <c r="C1093" s="320"/>
      <c r="D1093" s="320"/>
      <c r="E1093" s="320"/>
      <c r="F1093" s="320"/>
      <c r="G1093" s="320"/>
    </row>
    <row r="1094" spans="3:7" s="120" customFormat="1" ht="12.75">
      <c r="C1094" s="320"/>
      <c r="D1094" s="320"/>
      <c r="E1094" s="320"/>
      <c r="F1094" s="320"/>
      <c r="G1094" s="320"/>
    </row>
    <row r="1095" spans="3:7" s="120" customFormat="1" ht="12.75">
      <c r="C1095" s="320"/>
      <c r="D1095" s="320"/>
      <c r="E1095" s="320"/>
      <c r="F1095" s="320"/>
      <c r="G1095" s="320"/>
    </row>
    <row r="1096" spans="3:7" s="120" customFormat="1" ht="12.75">
      <c r="C1096" s="320"/>
      <c r="D1096" s="320"/>
      <c r="E1096" s="320"/>
      <c r="F1096" s="320"/>
      <c r="G1096" s="320"/>
    </row>
    <row r="1097" spans="3:7" s="120" customFormat="1" ht="12.75">
      <c r="C1097" s="320"/>
      <c r="D1097" s="320"/>
      <c r="E1097" s="320"/>
      <c r="F1097" s="320"/>
      <c r="G1097" s="320"/>
    </row>
    <row r="1098" spans="3:7" s="120" customFormat="1" ht="12.75">
      <c r="C1098" s="320"/>
      <c r="D1098" s="320"/>
      <c r="E1098" s="320"/>
      <c r="F1098" s="320"/>
      <c r="G1098" s="320"/>
    </row>
    <row r="1099" spans="3:7" s="120" customFormat="1" ht="12.75">
      <c r="C1099" s="320"/>
      <c r="D1099" s="320"/>
      <c r="E1099" s="320"/>
      <c r="F1099" s="320"/>
      <c r="G1099" s="320"/>
    </row>
    <row r="1100" spans="3:7" s="120" customFormat="1" ht="12.75">
      <c r="C1100" s="320"/>
      <c r="D1100" s="320"/>
      <c r="E1100" s="320"/>
      <c r="F1100" s="320"/>
      <c r="G1100" s="320"/>
    </row>
    <row r="1101" spans="3:7" s="120" customFormat="1" ht="12.75">
      <c r="C1101" s="320"/>
      <c r="D1101" s="320"/>
      <c r="E1101" s="320"/>
      <c r="F1101" s="320"/>
      <c r="G1101" s="320"/>
    </row>
    <row r="1102" spans="3:7" s="120" customFormat="1" ht="12.75">
      <c r="C1102" s="320"/>
      <c r="D1102" s="320"/>
      <c r="E1102" s="320"/>
      <c r="F1102" s="320"/>
      <c r="G1102" s="320"/>
    </row>
    <row r="1103" spans="3:7" s="120" customFormat="1" ht="12.75">
      <c r="C1103" s="320"/>
      <c r="D1103" s="320"/>
      <c r="E1103" s="320"/>
      <c r="F1103" s="320"/>
      <c r="G1103" s="320"/>
    </row>
    <row r="1104" spans="3:7" s="120" customFormat="1" ht="12.75">
      <c r="C1104" s="320"/>
      <c r="D1104" s="320"/>
      <c r="E1104" s="320"/>
      <c r="F1104" s="320"/>
      <c r="G1104" s="320"/>
    </row>
    <row r="1105" spans="3:7" s="120" customFormat="1" ht="12.75">
      <c r="C1105" s="320"/>
      <c r="D1105" s="320"/>
      <c r="E1105" s="320"/>
      <c r="F1105" s="320"/>
      <c r="G1105" s="320"/>
    </row>
    <row r="1106" spans="3:7" s="120" customFormat="1" ht="12.75">
      <c r="C1106" s="320"/>
      <c r="D1106" s="320"/>
      <c r="E1106" s="320"/>
      <c r="F1106" s="320"/>
      <c r="G1106" s="320"/>
    </row>
    <row r="1107" spans="3:7" s="120" customFormat="1" ht="12.75">
      <c r="C1107" s="320"/>
      <c r="D1107" s="320"/>
      <c r="E1107" s="320"/>
      <c r="F1107" s="320"/>
      <c r="G1107" s="320"/>
    </row>
    <row r="1108" spans="3:7" s="120" customFormat="1" ht="12.75">
      <c r="C1108" s="320"/>
      <c r="D1108" s="320"/>
      <c r="E1108" s="320"/>
      <c r="F1108" s="320"/>
      <c r="G1108" s="320"/>
    </row>
    <row r="1109" spans="3:7" s="120" customFormat="1" ht="12.75">
      <c r="C1109" s="320"/>
      <c r="D1109" s="320"/>
      <c r="E1109" s="320"/>
      <c r="F1109" s="320"/>
      <c r="G1109" s="320"/>
    </row>
    <row r="1110" spans="3:7" s="120" customFormat="1" ht="12.75">
      <c r="C1110" s="320"/>
      <c r="D1110" s="320"/>
      <c r="E1110" s="320"/>
      <c r="F1110" s="320"/>
      <c r="G1110" s="320"/>
    </row>
    <row r="1111" spans="3:7" s="120" customFormat="1" ht="12.75">
      <c r="C1111" s="320"/>
      <c r="D1111" s="320"/>
      <c r="E1111" s="320"/>
      <c r="F1111" s="320"/>
      <c r="G1111" s="320"/>
    </row>
    <row r="1112" spans="3:7" s="120" customFormat="1" ht="12.75">
      <c r="C1112" s="320"/>
      <c r="D1112" s="320"/>
      <c r="E1112" s="320"/>
      <c r="F1112" s="320"/>
      <c r="G1112" s="320"/>
    </row>
    <row r="1113" spans="3:7" s="120" customFormat="1" ht="12.75">
      <c r="C1113" s="320"/>
      <c r="D1113" s="320"/>
      <c r="E1113" s="320"/>
      <c r="F1113" s="320"/>
      <c r="G1113" s="320"/>
    </row>
    <row r="1114" spans="3:7" s="120" customFormat="1" ht="12.75">
      <c r="C1114" s="320"/>
      <c r="D1114" s="320"/>
      <c r="E1114" s="320"/>
      <c r="F1114" s="320"/>
      <c r="G1114" s="320"/>
    </row>
    <row r="1115" spans="3:7" s="120" customFormat="1" ht="12.75">
      <c r="C1115" s="320"/>
      <c r="D1115" s="320"/>
      <c r="E1115" s="320"/>
      <c r="F1115" s="320"/>
      <c r="G1115" s="320"/>
    </row>
    <row r="1116" spans="3:7" s="120" customFormat="1" ht="12.75">
      <c r="C1116" s="320"/>
      <c r="D1116" s="320"/>
      <c r="E1116" s="320"/>
      <c r="F1116" s="320"/>
      <c r="G1116" s="320"/>
    </row>
    <row r="1117" spans="3:7" s="120" customFormat="1" ht="12.75">
      <c r="C1117" s="320"/>
      <c r="D1117" s="320"/>
      <c r="E1117" s="320"/>
      <c r="F1117" s="320"/>
      <c r="G1117" s="320"/>
    </row>
    <row r="1118" spans="3:7" s="120" customFormat="1" ht="12.75">
      <c r="C1118" s="320"/>
      <c r="D1118" s="320"/>
      <c r="E1118" s="320"/>
      <c r="F1118" s="320"/>
      <c r="G1118" s="320"/>
    </row>
    <row r="1119" spans="3:7" s="120" customFormat="1" ht="12.75">
      <c r="C1119" s="320"/>
      <c r="D1119" s="320"/>
      <c r="E1119" s="320"/>
      <c r="F1119" s="320"/>
      <c r="G1119" s="320"/>
    </row>
    <row r="1120" spans="3:7" s="120" customFormat="1" ht="12.75">
      <c r="C1120" s="320"/>
      <c r="D1120" s="320"/>
      <c r="E1120" s="320"/>
      <c r="F1120" s="320"/>
      <c r="G1120" s="320"/>
    </row>
    <row r="1121" spans="3:7" s="120" customFormat="1" ht="12.75">
      <c r="C1121" s="320"/>
      <c r="D1121" s="320"/>
      <c r="E1121" s="320"/>
      <c r="F1121" s="320"/>
      <c r="G1121" s="320"/>
    </row>
    <row r="1122" spans="3:7" s="120" customFormat="1" ht="12.75">
      <c r="C1122" s="320"/>
      <c r="D1122" s="320"/>
      <c r="E1122" s="320"/>
      <c r="F1122" s="320"/>
      <c r="G1122" s="320"/>
    </row>
    <row r="1123" spans="3:7" s="120" customFormat="1" ht="12.75">
      <c r="C1123" s="320"/>
      <c r="D1123" s="320"/>
      <c r="E1123" s="320"/>
      <c r="F1123" s="320"/>
      <c r="G1123" s="320"/>
    </row>
    <row r="1124" spans="3:7" s="120" customFormat="1" ht="12.75">
      <c r="C1124" s="320"/>
      <c r="D1124" s="320"/>
      <c r="E1124" s="320"/>
      <c r="F1124" s="320"/>
      <c r="G1124" s="320"/>
    </row>
    <row r="1125" spans="3:7" s="120" customFormat="1" ht="12.75">
      <c r="C1125" s="320"/>
      <c r="D1125" s="320"/>
      <c r="E1125" s="320"/>
      <c r="F1125" s="320"/>
      <c r="G1125" s="320"/>
    </row>
    <row r="1126" spans="3:7" s="120" customFormat="1" ht="12.75">
      <c r="C1126" s="320"/>
      <c r="D1126" s="320"/>
      <c r="E1126" s="320"/>
      <c r="F1126" s="320"/>
      <c r="G1126" s="320"/>
    </row>
    <row r="1127" spans="3:7" s="120" customFormat="1" ht="12.75">
      <c r="C1127" s="320"/>
      <c r="D1127" s="320"/>
      <c r="E1127" s="320"/>
      <c r="F1127" s="320"/>
      <c r="G1127" s="320"/>
    </row>
    <row r="1128" spans="3:7" s="120" customFormat="1" ht="12.75">
      <c r="C1128" s="320"/>
      <c r="D1128" s="320"/>
      <c r="E1128" s="320"/>
      <c r="F1128" s="320"/>
      <c r="G1128" s="320"/>
    </row>
    <row r="1129" spans="3:7" s="120" customFormat="1" ht="12.75">
      <c r="C1129" s="320"/>
      <c r="D1129" s="320"/>
      <c r="E1129" s="320"/>
      <c r="F1129" s="320"/>
      <c r="G1129" s="320"/>
    </row>
    <row r="1130" spans="3:7" s="120" customFormat="1" ht="12.75">
      <c r="C1130" s="320"/>
      <c r="D1130" s="320"/>
      <c r="E1130" s="320"/>
      <c r="F1130" s="320"/>
      <c r="G1130" s="320"/>
    </row>
    <row r="1131" spans="3:7" s="120" customFormat="1" ht="12.75">
      <c r="C1131" s="320"/>
      <c r="D1131" s="320"/>
      <c r="E1131" s="320"/>
      <c r="F1131" s="320"/>
      <c r="G1131" s="320"/>
    </row>
    <row r="1132" spans="3:7" s="120" customFormat="1" ht="12.75">
      <c r="C1132" s="320"/>
      <c r="D1132" s="320"/>
      <c r="E1132" s="320"/>
      <c r="F1132" s="320"/>
      <c r="G1132" s="320"/>
    </row>
    <row r="1133" spans="3:7" s="120" customFormat="1" ht="12.75">
      <c r="C1133" s="320"/>
      <c r="D1133" s="320"/>
      <c r="E1133" s="320"/>
      <c r="F1133" s="320"/>
      <c r="G1133" s="320"/>
    </row>
    <row r="1134" spans="3:7" s="120" customFormat="1" ht="12.75">
      <c r="C1134" s="320"/>
      <c r="D1134" s="320"/>
      <c r="E1134" s="320"/>
      <c r="F1134" s="320"/>
      <c r="G1134" s="320"/>
    </row>
    <row r="1135" spans="3:7" s="120" customFormat="1" ht="12.75">
      <c r="C1135" s="320"/>
      <c r="D1135" s="320"/>
      <c r="E1135" s="320"/>
      <c r="F1135" s="320"/>
      <c r="G1135" s="320"/>
    </row>
    <row r="1136" spans="3:7" s="120" customFormat="1" ht="12.75">
      <c r="C1136" s="320"/>
      <c r="D1136" s="320"/>
      <c r="E1136" s="320"/>
      <c r="F1136" s="320"/>
      <c r="G1136" s="320"/>
    </row>
    <row r="1137" spans="3:7" s="120" customFormat="1" ht="12.75">
      <c r="C1137" s="320"/>
      <c r="D1137" s="320"/>
      <c r="E1137" s="320"/>
      <c r="F1137" s="320"/>
      <c r="G1137" s="320"/>
    </row>
    <row r="1138" spans="3:7" s="120" customFormat="1" ht="12.75">
      <c r="C1138" s="320"/>
      <c r="D1138" s="320"/>
      <c r="E1138" s="320"/>
      <c r="F1138" s="320"/>
      <c r="G1138" s="320"/>
    </row>
    <row r="1139" spans="3:7" s="120" customFormat="1" ht="12.75">
      <c r="C1139" s="320"/>
      <c r="D1139" s="320"/>
      <c r="E1139" s="320"/>
      <c r="F1139" s="320"/>
      <c r="G1139" s="320"/>
    </row>
    <row r="1140" spans="3:7" s="120" customFormat="1" ht="12.75">
      <c r="C1140" s="320"/>
      <c r="D1140" s="320"/>
      <c r="E1140" s="320"/>
      <c r="F1140" s="320"/>
      <c r="G1140" s="320"/>
    </row>
    <row r="1141" spans="3:7" s="120" customFormat="1" ht="12.75">
      <c r="C1141" s="320"/>
      <c r="D1141" s="320"/>
      <c r="E1141" s="320"/>
      <c r="F1141" s="320"/>
      <c r="G1141" s="320"/>
    </row>
    <row r="1142" spans="3:7" s="120" customFormat="1" ht="12.75">
      <c r="C1142" s="320"/>
      <c r="D1142" s="320"/>
      <c r="E1142" s="320"/>
      <c r="F1142" s="320"/>
      <c r="G1142" s="320"/>
    </row>
    <row r="1143" spans="3:7" s="120" customFormat="1" ht="12.75">
      <c r="C1143" s="320"/>
      <c r="D1143" s="320"/>
      <c r="E1143" s="320"/>
      <c r="F1143" s="320"/>
      <c r="G1143" s="320"/>
    </row>
    <row r="1144" spans="3:7" s="120" customFormat="1" ht="12.75">
      <c r="C1144" s="320"/>
      <c r="D1144" s="320"/>
      <c r="E1144" s="320"/>
      <c r="F1144" s="320"/>
      <c r="G1144" s="320"/>
    </row>
    <row r="1145" spans="3:7" s="120" customFormat="1" ht="12.75">
      <c r="C1145" s="320"/>
      <c r="D1145" s="320"/>
      <c r="E1145" s="320"/>
      <c r="F1145" s="320"/>
      <c r="G1145" s="320"/>
    </row>
    <row r="1146" spans="3:7" s="120" customFormat="1" ht="12.75">
      <c r="C1146" s="320"/>
      <c r="D1146" s="320"/>
      <c r="E1146" s="320"/>
      <c r="F1146" s="320"/>
      <c r="G1146" s="320"/>
    </row>
    <row r="1147" spans="3:7" s="120" customFormat="1" ht="12.75">
      <c r="C1147" s="320"/>
      <c r="D1147" s="320"/>
      <c r="E1147" s="320"/>
      <c r="F1147" s="320"/>
      <c r="G1147" s="320"/>
    </row>
    <row r="1148" spans="3:7" s="120" customFormat="1" ht="12.75">
      <c r="C1148" s="320"/>
      <c r="D1148" s="320"/>
      <c r="E1148" s="320"/>
      <c r="F1148" s="320"/>
      <c r="G1148" s="320"/>
    </row>
    <row r="1149" spans="3:7" s="120" customFormat="1" ht="12.75">
      <c r="C1149" s="320"/>
      <c r="D1149" s="320"/>
      <c r="E1149" s="320"/>
      <c r="F1149" s="320"/>
      <c r="G1149" s="320"/>
    </row>
    <row r="1150" spans="3:7" s="120" customFormat="1" ht="12.75">
      <c r="C1150" s="320"/>
      <c r="D1150" s="320"/>
      <c r="E1150" s="320"/>
      <c r="F1150" s="320"/>
      <c r="G1150" s="320"/>
    </row>
    <row r="1151" spans="3:7" s="120" customFormat="1" ht="12.75">
      <c r="C1151" s="320"/>
      <c r="D1151" s="320"/>
      <c r="E1151" s="320"/>
      <c r="F1151" s="320"/>
      <c r="G1151" s="320"/>
    </row>
    <row r="1152" spans="3:7" s="120" customFormat="1" ht="12.75">
      <c r="C1152" s="320"/>
      <c r="D1152" s="320"/>
      <c r="E1152" s="320"/>
      <c r="F1152" s="320"/>
      <c r="G1152" s="320"/>
    </row>
    <row r="1153" spans="3:7" s="120" customFormat="1" ht="12.75">
      <c r="C1153" s="320"/>
      <c r="D1153" s="320"/>
      <c r="E1153" s="320"/>
      <c r="F1153" s="320"/>
      <c r="G1153" s="320"/>
    </row>
    <row r="1154" spans="3:7" s="120" customFormat="1" ht="12.75">
      <c r="C1154" s="320"/>
      <c r="D1154" s="320"/>
      <c r="E1154" s="320"/>
      <c r="F1154" s="320"/>
      <c r="G1154" s="320"/>
    </row>
    <row r="1155" spans="3:7" s="120" customFormat="1" ht="12.75">
      <c r="C1155" s="320"/>
      <c r="D1155" s="320"/>
      <c r="E1155" s="320"/>
      <c r="F1155" s="320"/>
      <c r="G1155" s="320"/>
    </row>
    <row r="1156" spans="3:7" s="120" customFormat="1" ht="12.75">
      <c r="C1156" s="320"/>
      <c r="D1156" s="320"/>
      <c r="E1156" s="320"/>
      <c r="F1156" s="320"/>
      <c r="G1156" s="320"/>
    </row>
    <row r="1157" spans="3:7" s="120" customFormat="1" ht="12.75">
      <c r="C1157" s="320"/>
      <c r="D1157" s="320"/>
      <c r="E1157" s="320"/>
      <c r="F1157" s="320"/>
      <c r="G1157" s="320"/>
    </row>
    <row r="1158" spans="3:7" s="120" customFormat="1" ht="12.75">
      <c r="C1158" s="320"/>
      <c r="D1158" s="320"/>
      <c r="E1158" s="320"/>
      <c r="F1158" s="320"/>
      <c r="G1158" s="320"/>
    </row>
    <row r="1159" spans="3:7" s="120" customFormat="1" ht="12.75">
      <c r="C1159" s="320"/>
      <c r="D1159" s="320"/>
      <c r="E1159" s="320"/>
      <c r="F1159" s="320"/>
      <c r="G1159" s="320"/>
    </row>
    <row r="1160" spans="3:7" s="120" customFormat="1" ht="12.75">
      <c r="C1160" s="320"/>
      <c r="D1160" s="320"/>
      <c r="E1160" s="320"/>
      <c r="F1160" s="320"/>
      <c r="G1160" s="320"/>
    </row>
    <row r="1161" spans="3:7" s="120" customFormat="1" ht="12.75">
      <c r="C1161" s="320"/>
      <c r="D1161" s="320"/>
      <c r="E1161" s="320"/>
      <c r="F1161" s="320"/>
      <c r="G1161" s="320"/>
    </row>
    <row r="1162" spans="3:7" s="120" customFormat="1" ht="12.75">
      <c r="C1162" s="320"/>
      <c r="D1162" s="320"/>
      <c r="E1162" s="320"/>
      <c r="F1162" s="320"/>
      <c r="G1162" s="320"/>
    </row>
    <row r="1163" spans="3:7" s="120" customFormat="1" ht="12.75">
      <c r="C1163" s="320"/>
      <c r="D1163" s="320"/>
      <c r="E1163" s="320"/>
      <c r="F1163" s="320"/>
      <c r="G1163" s="320"/>
    </row>
    <row r="1164" spans="3:7" s="120" customFormat="1" ht="12.75">
      <c r="C1164" s="320"/>
      <c r="D1164" s="320"/>
      <c r="E1164" s="320"/>
      <c r="F1164" s="320"/>
      <c r="G1164" s="320"/>
    </row>
    <row r="1165" spans="3:7" s="120" customFormat="1" ht="12.75">
      <c r="C1165" s="320"/>
      <c r="D1165" s="320"/>
      <c r="E1165" s="320"/>
      <c r="F1165" s="320"/>
      <c r="G1165" s="320"/>
    </row>
    <row r="1166" spans="3:7" s="120" customFormat="1" ht="12.75">
      <c r="C1166" s="320"/>
      <c r="D1166" s="320"/>
      <c r="E1166" s="320"/>
      <c r="F1166" s="320"/>
      <c r="G1166" s="320"/>
    </row>
    <row r="1167" spans="3:7" s="120" customFormat="1" ht="12.75">
      <c r="C1167" s="320"/>
      <c r="D1167" s="320"/>
      <c r="E1167" s="320"/>
      <c r="F1167" s="320"/>
      <c r="G1167" s="320"/>
    </row>
    <row r="1168" spans="3:7" s="120" customFormat="1" ht="12.75">
      <c r="C1168" s="320"/>
      <c r="D1168" s="320"/>
      <c r="E1168" s="320"/>
      <c r="F1168" s="320"/>
      <c r="G1168" s="320"/>
    </row>
    <row r="1169" spans="3:7" s="120" customFormat="1" ht="12.75">
      <c r="C1169" s="320"/>
      <c r="D1169" s="320"/>
      <c r="E1169" s="320"/>
      <c r="F1169" s="320"/>
      <c r="G1169" s="320"/>
    </row>
    <row r="1170" spans="3:7" s="120" customFormat="1" ht="12.75">
      <c r="C1170" s="320"/>
      <c r="D1170" s="320"/>
      <c r="E1170" s="320"/>
      <c r="F1170" s="320"/>
      <c r="G1170" s="320"/>
    </row>
    <row r="1171" spans="3:7" s="120" customFormat="1" ht="12.75">
      <c r="C1171" s="320"/>
      <c r="D1171" s="320"/>
      <c r="E1171" s="320"/>
      <c r="F1171" s="320"/>
      <c r="G1171" s="320"/>
    </row>
    <row r="1172" spans="3:7" s="120" customFormat="1" ht="12.75">
      <c r="C1172" s="320"/>
      <c r="D1172" s="320"/>
      <c r="E1172" s="320"/>
      <c r="F1172" s="320"/>
      <c r="G1172" s="320"/>
    </row>
    <row r="1173" spans="3:7" s="120" customFormat="1" ht="12.75">
      <c r="C1173" s="320"/>
      <c r="D1173" s="320"/>
      <c r="E1173" s="320"/>
      <c r="F1173" s="320"/>
      <c r="G1173" s="320"/>
    </row>
    <row r="1174" spans="3:7" s="120" customFormat="1" ht="12.75">
      <c r="C1174" s="320"/>
      <c r="D1174" s="320"/>
      <c r="E1174" s="320"/>
      <c r="F1174" s="320"/>
      <c r="G1174" s="320"/>
    </row>
    <row r="1175" spans="3:7" s="120" customFormat="1" ht="12.75">
      <c r="C1175" s="320"/>
      <c r="D1175" s="320"/>
      <c r="E1175" s="320"/>
      <c r="F1175" s="320"/>
      <c r="G1175" s="320"/>
    </row>
    <row r="1176" spans="3:7" s="120" customFormat="1" ht="12.75">
      <c r="C1176" s="320"/>
      <c r="D1176" s="320"/>
      <c r="E1176" s="320"/>
      <c r="F1176" s="320"/>
      <c r="G1176" s="320"/>
    </row>
    <row r="1177" spans="3:7" s="120" customFormat="1" ht="12.75">
      <c r="C1177" s="320"/>
      <c r="D1177" s="320"/>
      <c r="E1177" s="320"/>
      <c r="F1177" s="320"/>
      <c r="G1177" s="320"/>
    </row>
    <row r="1178" spans="3:7" s="120" customFormat="1" ht="12.75">
      <c r="C1178" s="320"/>
      <c r="D1178" s="320"/>
      <c r="E1178" s="320"/>
      <c r="F1178" s="320"/>
      <c r="G1178" s="320"/>
    </row>
    <row r="1179" spans="3:7" s="120" customFormat="1" ht="12.75">
      <c r="C1179" s="320"/>
      <c r="D1179" s="320"/>
      <c r="E1179" s="320"/>
      <c r="F1179" s="320"/>
      <c r="G1179" s="320"/>
    </row>
    <row r="1180" spans="3:7" s="120" customFormat="1" ht="12.75">
      <c r="C1180" s="320"/>
      <c r="D1180" s="320"/>
      <c r="E1180" s="320"/>
      <c r="F1180" s="320"/>
      <c r="G1180" s="320"/>
    </row>
    <row r="1181" spans="3:7" s="120" customFormat="1" ht="12.75">
      <c r="C1181" s="320"/>
      <c r="D1181" s="320"/>
      <c r="E1181" s="320"/>
      <c r="F1181" s="320"/>
      <c r="G1181" s="320"/>
    </row>
    <row r="1182" spans="3:7" s="120" customFormat="1" ht="12.75">
      <c r="C1182" s="320"/>
      <c r="D1182" s="320"/>
      <c r="E1182" s="320"/>
      <c r="F1182" s="320"/>
      <c r="G1182" s="320"/>
    </row>
    <row r="1183" spans="3:7" s="120" customFormat="1" ht="12.75">
      <c r="C1183" s="320"/>
      <c r="D1183" s="320"/>
      <c r="E1183" s="320"/>
      <c r="F1183" s="320"/>
      <c r="G1183" s="320"/>
    </row>
    <row r="1184" spans="3:7" s="120" customFormat="1" ht="12.75">
      <c r="C1184" s="320"/>
      <c r="D1184" s="320"/>
      <c r="E1184" s="320"/>
      <c r="F1184" s="320"/>
      <c r="G1184" s="320"/>
    </row>
    <row r="1185" spans="3:7" s="120" customFormat="1" ht="12.75">
      <c r="C1185" s="320"/>
      <c r="D1185" s="320"/>
      <c r="E1185" s="320"/>
      <c r="F1185" s="320"/>
      <c r="G1185" s="320"/>
    </row>
    <row r="1186" spans="3:7" s="120" customFormat="1" ht="12.75">
      <c r="C1186" s="320"/>
      <c r="D1186" s="320"/>
      <c r="E1186" s="320"/>
      <c r="F1186" s="320"/>
      <c r="G1186" s="320"/>
    </row>
    <row r="1187" spans="3:7" s="120" customFormat="1" ht="12.75">
      <c r="C1187" s="320"/>
      <c r="D1187" s="320"/>
      <c r="E1187" s="320"/>
      <c r="F1187" s="320"/>
      <c r="G1187" s="320"/>
    </row>
    <row r="1188" spans="3:7" s="120" customFormat="1" ht="12.75">
      <c r="C1188" s="320"/>
      <c r="D1188" s="320"/>
      <c r="E1188" s="320"/>
      <c r="F1188" s="320"/>
      <c r="G1188" s="320"/>
    </row>
    <row r="1189" spans="3:7" s="120" customFormat="1" ht="12.75">
      <c r="C1189" s="320"/>
      <c r="D1189" s="320"/>
      <c r="E1189" s="320"/>
      <c r="F1189" s="320"/>
      <c r="G1189" s="320"/>
    </row>
    <row r="1190" spans="3:7" s="120" customFormat="1" ht="12.75">
      <c r="C1190" s="320"/>
      <c r="D1190" s="320"/>
      <c r="E1190" s="320"/>
      <c r="F1190" s="320"/>
      <c r="G1190" s="320"/>
    </row>
    <row r="1191" spans="3:7" s="120" customFormat="1" ht="12.75">
      <c r="C1191" s="320"/>
      <c r="D1191" s="320"/>
      <c r="E1191" s="320"/>
      <c r="F1191" s="320"/>
      <c r="G1191" s="320"/>
    </row>
    <row r="1192" spans="3:7" s="120" customFormat="1" ht="12.75">
      <c r="C1192" s="320"/>
      <c r="D1192" s="320"/>
      <c r="E1192" s="320"/>
      <c r="F1192" s="320"/>
      <c r="G1192" s="320"/>
    </row>
    <row r="1193" spans="3:7" s="120" customFormat="1" ht="12.75">
      <c r="C1193" s="320"/>
      <c r="D1193" s="320"/>
      <c r="E1193" s="320"/>
      <c r="F1193" s="320"/>
      <c r="G1193" s="320"/>
    </row>
    <row r="1194" spans="3:7" s="120" customFormat="1" ht="12.75">
      <c r="C1194" s="320"/>
      <c r="D1194" s="320"/>
      <c r="E1194" s="320"/>
      <c r="F1194" s="320"/>
      <c r="G1194" s="320"/>
    </row>
    <row r="1195" spans="3:7" s="120" customFormat="1" ht="12.75">
      <c r="C1195" s="320"/>
      <c r="D1195" s="320"/>
      <c r="E1195" s="320"/>
      <c r="F1195" s="320"/>
      <c r="G1195" s="320"/>
    </row>
    <row r="1196" spans="3:7" s="120" customFormat="1" ht="12.75">
      <c r="C1196" s="320"/>
      <c r="D1196" s="320"/>
      <c r="E1196" s="320"/>
      <c r="F1196" s="320"/>
      <c r="G1196" s="320"/>
    </row>
    <row r="1197" spans="3:7" s="120" customFormat="1" ht="12.75">
      <c r="C1197" s="320"/>
      <c r="D1197" s="320"/>
      <c r="E1197" s="320"/>
      <c r="F1197" s="320"/>
      <c r="G1197" s="320"/>
    </row>
    <row r="1198" spans="3:7" s="120" customFormat="1" ht="12.75">
      <c r="C1198" s="320"/>
      <c r="D1198" s="320"/>
      <c r="E1198" s="320"/>
      <c r="F1198" s="320"/>
      <c r="G1198" s="320"/>
    </row>
    <row r="1199" spans="3:7" s="120" customFormat="1" ht="12.75">
      <c r="C1199" s="320"/>
      <c r="D1199" s="320"/>
      <c r="E1199" s="320"/>
      <c r="F1199" s="320"/>
      <c r="G1199" s="320"/>
    </row>
    <row r="1200" spans="3:7" s="120" customFormat="1" ht="12.75">
      <c r="C1200" s="320"/>
      <c r="D1200" s="320"/>
      <c r="E1200" s="320"/>
      <c r="F1200" s="320"/>
      <c r="G1200" s="320"/>
    </row>
    <row r="1201" spans="3:7" s="120" customFormat="1" ht="12.75">
      <c r="C1201" s="320"/>
      <c r="D1201" s="320"/>
      <c r="E1201" s="320"/>
      <c r="F1201" s="320"/>
      <c r="G1201" s="320"/>
    </row>
    <row r="1202" spans="3:7" s="120" customFormat="1" ht="12.75">
      <c r="C1202" s="320"/>
      <c r="D1202" s="320"/>
      <c r="E1202" s="320"/>
      <c r="F1202" s="320"/>
      <c r="G1202" s="320"/>
    </row>
    <row r="1203" spans="3:7" s="120" customFormat="1" ht="12.75">
      <c r="C1203" s="320"/>
      <c r="D1203" s="320"/>
      <c r="E1203" s="320"/>
      <c r="F1203" s="320"/>
      <c r="G1203" s="320"/>
    </row>
    <row r="1204" spans="3:7" s="120" customFormat="1" ht="12.75">
      <c r="C1204" s="320"/>
      <c r="D1204" s="320"/>
      <c r="E1204" s="320"/>
      <c r="F1204" s="320"/>
      <c r="G1204" s="320"/>
    </row>
    <row r="1205" spans="3:7" s="120" customFormat="1" ht="12.75">
      <c r="C1205" s="320"/>
      <c r="D1205" s="320"/>
      <c r="E1205" s="320"/>
      <c r="F1205" s="320"/>
      <c r="G1205" s="320"/>
    </row>
    <row r="1206" spans="3:7" s="120" customFormat="1" ht="12.75">
      <c r="C1206" s="320"/>
      <c r="D1206" s="320"/>
      <c r="E1206" s="320"/>
      <c r="F1206" s="320"/>
      <c r="G1206" s="320"/>
    </row>
    <row r="1207" spans="3:7" s="120" customFormat="1" ht="12.75">
      <c r="C1207" s="320"/>
      <c r="D1207" s="320"/>
      <c r="E1207" s="320"/>
      <c r="F1207" s="320"/>
      <c r="G1207" s="320"/>
    </row>
    <row r="1208" spans="3:7" s="120" customFormat="1" ht="12.75">
      <c r="C1208" s="320"/>
      <c r="D1208" s="320"/>
      <c r="E1208" s="320"/>
      <c r="F1208" s="320"/>
      <c r="G1208" s="320"/>
    </row>
    <row r="1209" spans="3:7" s="120" customFormat="1" ht="12.75">
      <c r="C1209" s="320"/>
      <c r="D1209" s="320"/>
      <c r="E1209" s="320"/>
      <c r="F1209" s="320"/>
      <c r="G1209" s="320"/>
    </row>
    <row r="1210" spans="3:7" s="120" customFormat="1" ht="12.75">
      <c r="C1210" s="320"/>
      <c r="D1210" s="320"/>
      <c r="E1210" s="320"/>
      <c r="F1210" s="320"/>
      <c r="G1210" s="320"/>
    </row>
    <row r="1211" spans="3:7" s="120" customFormat="1" ht="12.75">
      <c r="C1211" s="320"/>
      <c r="D1211" s="320"/>
      <c r="E1211" s="320"/>
      <c r="F1211" s="320"/>
      <c r="G1211" s="320"/>
    </row>
    <row r="1212" spans="3:7" s="120" customFormat="1" ht="12.75">
      <c r="C1212" s="320"/>
      <c r="D1212" s="320"/>
      <c r="E1212" s="320"/>
      <c r="F1212" s="320"/>
      <c r="G1212" s="320"/>
    </row>
    <row r="1213" spans="3:7" s="120" customFormat="1" ht="12.75">
      <c r="C1213" s="320"/>
      <c r="D1213" s="320"/>
      <c r="E1213" s="320"/>
      <c r="F1213" s="320"/>
      <c r="G1213" s="320"/>
    </row>
    <row r="1214" spans="3:7" s="120" customFormat="1" ht="12.75">
      <c r="C1214" s="320"/>
      <c r="D1214" s="320"/>
      <c r="E1214" s="320"/>
      <c r="F1214" s="320"/>
      <c r="G1214" s="320"/>
    </row>
    <row r="1215" spans="3:7" s="120" customFormat="1" ht="12.75">
      <c r="C1215" s="320"/>
      <c r="D1215" s="320"/>
      <c r="E1215" s="320"/>
      <c r="F1215" s="320"/>
      <c r="G1215" s="320"/>
    </row>
    <row r="1216" spans="3:7" s="120" customFormat="1" ht="12.75">
      <c r="C1216" s="320"/>
      <c r="D1216" s="320"/>
      <c r="E1216" s="320"/>
      <c r="F1216" s="320"/>
      <c r="G1216" s="320"/>
    </row>
    <row r="1217" spans="3:7" s="120" customFormat="1" ht="12.75">
      <c r="C1217" s="320"/>
      <c r="D1217" s="320"/>
      <c r="E1217" s="320"/>
      <c r="F1217" s="320"/>
      <c r="G1217" s="320"/>
    </row>
    <row r="1218" spans="3:7" s="120" customFormat="1" ht="12.75">
      <c r="C1218" s="320"/>
      <c r="D1218" s="320"/>
      <c r="E1218" s="320"/>
      <c r="F1218" s="320"/>
      <c r="G1218" s="320"/>
    </row>
    <row r="1219" spans="3:7" s="120" customFormat="1" ht="12.75">
      <c r="C1219" s="320"/>
      <c r="D1219" s="320"/>
      <c r="E1219" s="320"/>
      <c r="F1219" s="320"/>
      <c r="G1219" s="320"/>
    </row>
    <row r="1220" spans="3:7" s="120" customFormat="1" ht="12.75">
      <c r="C1220" s="320"/>
      <c r="D1220" s="320"/>
      <c r="E1220" s="320"/>
      <c r="F1220" s="320"/>
      <c r="G1220" s="320"/>
    </row>
    <row r="1221" spans="3:7" s="120" customFormat="1" ht="12.75">
      <c r="C1221" s="320"/>
      <c r="D1221" s="320"/>
      <c r="E1221" s="320"/>
      <c r="F1221" s="320"/>
      <c r="G1221" s="320"/>
    </row>
    <row r="1222" spans="3:7" s="120" customFormat="1" ht="12.75">
      <c r="C1222" s="320"/>
      <c r="D1222" s="320"/>
      <c r="E1222" s="320"/>
      <c r="F1222" s="320"/>
      <c r="G1222" s="320"/>
    </row>
    <row r="1223" spans="3:7" s="120" customFormat="1" ht="12.75">
      <c r="C1223" s="320"/>
      <c r="D1223" s="320"/>
      <c r="E1223" s="320"/>
      <c r="F1223" s="320"/>
      <c r="G1223" s="320"/>
    </row>
    <row r="1224" spans="3:7" s="120" customFormat="1" ht="12.75">
      <c r="C1224" s="320"/>
      <c r="D1224" s="320"/>
      <c r="E1224" s="320"/>
      <c r="F1224" s="320"/>
      <c r="G1224" s="320"/>
    </row>
    <row r="1225" spans="3:7" s="120" customFormat="1" ht="12.75">
      <c r="C1225" s="320"/>
      <c r="D1225" s="320"/>
      <c r="E1225" s="320"/>
      <c r="F1225" s="320"/>
      <c r="G1225" s="320"/>
    </row>
    <row r="1226" spans="3:7" s="120" customFormat="1" ht="12.75">
      <c r="C1226" s="320"/>
      <c r="D1226" s="320"/>
      <c r="E1226" s="320"/>
      <c r="F1226" s="320"/>
      <c r="G1226" s="320"/>
    </row>
    <row r="1227" spans="3:7" s="120" customFormat="1" ht="12.75">
      <c r="C1227" s="320"/>
      <c r="D1227" s="320"/>
      <c r="E1227" s="320"/>
      <c r="F1227" s="320"/>
      <c r="G1227" s="320"/>
    </row>
    <row r="1228" spans="3:7" s="120" customFormat="1" ht="12.75">
      <c r="C1228" s="320"/>
      <c r="D1228" s="320"/>
      <c r="E1228" s="320"/>
      <c r="F1228" s="320"/>
      <c r="G1228" s="320"/>
    </row>
    <row r="1229" spans="3:7" s="120" customFormat="1" ht="12.75">
      <c r="C1229" s="320"/>
      <c r="D1229" s="320"/>
      <c r="E1229" s="320"/>
      <c r="F1229" s="320"/>
      <c r="G1229" s="320"/>
    </row>
    <row r="1230" spans="3:7" s="120" customFormat="1" ht="12.75">
      <c r="C1230" s="320"/>
      <c r="D1230" s="320"/>
      <c r="E1230" s="320"/>
      <c r="F1230" s="320"/>
      <c r="G1230" s="320"/>
    </row>
    <row r="1231" spans="3:7" s="120" customFormat="1" ht="12.75">
      <c r="C1231" s="320"/>
      <c r="D1231" s="320"/>
      <c r="E1231" s="320"/>
      <c r="F1231" s="320"/>
      <c r="G1231" s="320"/>
    </row>
    <row r="1232" spans="3:7" s="120" customFormat="1" ht="12.75">
      <c r="C1232" s="320"/>
      <c r="D1232" s="320"/>
      <c r="E1232" s="320"/>
      <c r="F1232" s="320"/>
      <c r="G1232" s="320"/>
    </row>
    <row r="1233" spans="3:7" s="120" customFormat="1" ht="12.75">
      <c r="C1233" s="320"/>
      <c r="D1233" s="320"/>
      <c r="E1233" s="320"/>
      <c r="F1233" s="320"/>
      <c r="G1233" s="320"/>
    </row>
    <row r="1234" spans="3:7" s="120" customFormat="1" ht="12.75">
      <c r="C1234" s="320"/>
      <c r="D1234" s="320"/>
      <c r="E1234" s="320"/>
      <c r="F1234" s="320"/>
      <c r="G1234" s="320"/>
    </row>
    <row r="1235" spans="3:7" s="120" customFormat="1" ht="12.75">
      <c r="C1235" s="320"/>
      <c r="D1235" s="320"/>
      <c r="E1235" s="320"/>
      <c r="F1235" s="320"/>
      <c r="G1235" s="320"/>
    </row>
    <row r="1236" spans="3:7" s="120" customFormat="1" ht="12.75">
      <c r="C1236" s="320"/>
      <c r="D1236" s="320"/>
      <c r="E1236" s="320"/>
      <c r="F1236" s="320"/>
      <c r="G1236" s="320"/>
    </row>
    <row r="1237" spans="3:7" s="120" customFormat="1" ht="12.75">
      <c r="C1237" s="320"/>
      <c r="D1237" s="320"/>
      <c r="E1237" s="320"/>
      <c r="F1237" s="320"/>
      <c r="G1237" s="320"/>
    </row>
    <row r="1238" spans="3:7" s="120" customFormat="1" ht="12.75">
      <c r="C1238" s="320"/>
      <c r="D1238" s="320"/>
      <c r="E1238" s="320"/>
      <c r="F1238" s="320"/>
      <c r="G1238" s="320"/>
    </row>
    <row r="1239" spans="3:7" s="120" customFormat="1" ht="12.75">
      <c r="C1239" s="320"/>
      <c r="D1239" s="320"/>
      <c r="E1239" s="320"/>
      <c r="F1239" s="320"/>
      <c r="G1239" s="320"/>
    </row>
    <row r="1240" spans="3:7" s="120" customFormat="1" ht="12.75">
      <c r="C1240" s="320"/>
      <c r="D1240" s="320"/>
      <c r="E1240" s="320"/>
      <c r="F1240" s="320"/>
      <c r="G1240" s="320"/>
    </row>
    <row r="1241" spans="3:7" s="120" customFormat="1" ht="12.75">
      <c r="C1241" s="320"/>
      <c r="D1241" s="320"/>
      <c r="E1241" s="320"/>
      <c r="F1241" s="320"/>
      <c r="G1241" s="320"/>
    </row>
    <row r="1242" spans="3:7" s="120" customFormat="1" ht="12.75">
      <c r="C1242" s="320"/>
      <c r="D1242" s="320"/>
      <c r="E1242" s="320"/>
      <c r="F1242" s="320"/>
      <c r="G1242" s="320"/>
    </row>
    <row r="1243" spans="3:7" s="120" customFormat="1" ht="12.75">
      <c r="C1243" s="320"/>
      <c r="D1243" s="320"/>
      <c r="E1243" s="320"/>
      <c r="F1243" s="320"/>
      <c r="G1243" s="320"/>
    </row>
    <row r="1244" spans="3:7" s="120" customFormat="1" ht="12.75">
      <c r="C1244" s="320"/>
      <c r="D1244" s="320"/>
      <c r="E1244" s="320"/>
      <c r="F1244" s="320"/>
      <c r="G1244" s="320"/>
    </row>
    <row r="1245" spans="3:7" s="120" customFormat="1" ht="12.75">
      <c r="C1245" s="320"/>
      <c r="D1245" s="320"/>
      <c r="E1245" s="320"/>
      <c r="F1245" s="320"/>
      <c r="G1245" s="320"/>
    </row>
    <row r="1246" spans="3:7" s="120" customFormat="1" ht="12.75">
      <c r="C1246" s="320"/>
      <c r="D1246" s="320"/>
      <c r="E1246" s="320"/>
      <c r="F1246" s="320"/>
      <c r="G1246" s="320"/>
    </row>
    <row r="1247" spans="3:7" s="120" customFormat="1" ht="12.75">
      <c r="C1247" s="320"/>
      <c r="D1247" s="320"/>
      <c r="E1247" s="320"/>
      <c r="F1247" s="320"/>
      <c r="G1247" s="320"/>
    </row>
    <row r="1248" spans="3:7" s="120" customFormat="1" ht="12.75">
      <c r="C1248" s="320"/>
      <c r="D1248" s="320"/>
      <c r="E1248" s="320"/>
      <c r="F1248" s="320"/>
      <c r="G1248" s="320"/>
    </row>
    <row r="1249" spans="3:7" s="120" customFormat="1" ht="12.75">
      <c r="C1249" s="320"/>
      <c r="D1249" s="320"/>
      <c r="E1249" s="320"/>
      <c r="F1249" s="320"/>
      <c r="G1249" s="320"/>
    </row>
    <row r="1250" spans="3:7" s="120" customFormat="1" ht="12.75">
      <c r="C1250" s="320"/>
      <c r="D1250" s="320"/>
      <c r="E1250" s="320"/>
      <c r="F1250" s="320"/>
      <c r="G1250" s="320"/>
    </row>
    <row r="1251" spans="3:7" s="120" customFormat="1" ht="12.75">
      <c r="C1251" s="320"/>
      <c r="D1251" s="320"/>
      <c r="E1251" s="320"/>
      <c r="F1251" s="320"/>
      <c r="G1251" s="320"/>
    </row>
    <row r="1252" spans="3:7" s="120" customFormat="1" ht="12.75">
      <c r="C1252" s="320"/>
      <c r="D1252" s="320"/>
      <c r="E1252" s="320"/>
      <c r="F1252" s="320"/>
      <c r="G1252" s="320"/>
    </row>
    <row r="1253" spans="3:7" s="120" customFormat="1" ht="12.75">
      <c r="C1253" s="320"/>
      <c r="D1253" s="320"/>
      <c r="E1253" s="320"/>
      <c r="F1253" s="320"/>
      <c r="G1253" s="320"/>
    </row>
    <row r="1254" spans="3:7" s="120" customFormat="1" ht="12.75">
      <c r="C1254" s="320"/>
      <c r="D1254" s="320"/>
      <c r="E1254" s="320"/>
      <c r="F1254" s="320"/>
      <c r="G1254" s="320"/>
    </row>
    <row r="1255" spans="3:7" s="120" customFormat="1" ht="12.75">
      <c r="C1255" s="320"/>
      <c r="D1255" s="320"/>
      <c r="E1255" s="320"/>
      <c r="F1255" s="320"/>
      <c r="G1255" s="320"/>
    </row>
    <row r="1256" spans="3:7" s="120" customFormat="1" ht="12.75">
      <c r="C1256" s="320"/>
      <c r="D1256" s="320"/>
      <c r="E1256" s="320"/>
      <c r="F1256" s="320"/>
      <c r="G1256" s="320"/>
    </row>
    <row r="1257" spans="3:7" s="120" customFormat="1" ht="12.75">
      <c r="C1257" s="320"/>
      <c r="D1257" s="320"/>
      <c r="E1257" s="320"/>
      <c r="F1257" s="320"/>
      <c r="G1257" s="320"/>
    </row>
    <row r="1258" spans="3:7" s="120" customFormat="1" ht="12.75">
      <c r="C1258" s="320"/>
      <c r="D1258" s="320"/>
      <c r="E1258" s="320"/>
      <c r="F1258" s="320"/>
      <c r="G1258" s="320"/>
    </row>
    <row r="1259" spans="3:7" s="120" customFormat="1" ht="12.75">
      <c r="C1259" s="320"/>
      <c r="D1259" s="320"/>
      <c r="E1259" s="320"/>
      <c r="F1259" s="320"/>
      <c r="G1259" s="320"/>
    </row>
    <row r="1260" spans="3:7" s="120" customFormat="1" ht="12.75">
      <c r="C1260" s="320"/>
      <c r="D1260" s="320"/>
      <c r="E1260" s="320"/>
      <c r="F1260" s="320"/>
      <c r="G1260" s="320"/>
    </row>
    <row r="1261" spans="3:7" s="120" customFormat="1" ht="12.75">
      <c r="C1261" s="320"/>
      <c r="D1261" s="320"/>
      <c r="E1261" s="320"/>
      <c r="F1261" s="320"/>
      <c r="G1261" s="320"/>
    </row>
    <row r="1262" spans="3:7" s="120" customFormat="1" ht="12.75">
      <c r="C1262" s="320"/>
      <c r="D1262" s="320"/>
      <c r="E1262" s="320"/>
      <c r="F1262" s="320"/>
      <c r="G1262" s="320"/>
    </row>
    <row r="1263" spans="3:7" s="120" customFormat="1" ht="12.75">
      <c r="C1263" s="320"/>
      <c r="D1263" s="320"/>
      <c r="E1263" s="320"/>
      <c r="F1263" s="320"/>
      <c r="G1263" s="320"/>
    </row>
    <row r="1264" spans="3:7" s="120" customFormat="1" ht="12.75">
      <c r="C1264" s="320"/>
      <c r="D1264" s="320"/>
      <c r="E1264" s="320"/>
      <c r="F1264" s="320"/>
      <c r="G1264" s="320"/>
    </row>
    <row r="1265" spans="3:7" s="120" customFormat="1" ht="12.75">
      <c r="C1265" s="320"/>
      <c r="D1265" s="320"/>
      <c r="E1265" s="320"/>
      <c r="F1265" s="320"/>
      <c r="G1265" s="320"/>
    </row>
    <row r="1266" spans="3:7" s="120" customFormat="1" ht="12.75">
      <c r="C1266" s="320"/>
      <c r="D1266" s="320"/>
      <c r="E1266" s="320"/>
      <c r="F1266" s="320"/>
      <c r="G1266" s="320"/>
    </row>
    <row r="1267" spans="3:7" s="120" customFormat="1" ht="12.75">
      <c r="C1267" s="320"/>
      <c r="D1267" s="320"/>
      <c r="E1267" s="320"/>
      <c r="F1267" s="320"/>
      <c r="G1267" s="320"/>
    </row>
    <row r="1268" spans="3:7" s="120" customFormat="1" ht="12.75">
      <c r="C1268" s="320"/>
      <c r="D1268" s="320"/>
      <c r="E1268" s="320"/>
      <c r="F1268" s="320"/>
      <c r="G1268" s="320"/>
    </row>
    <row r="1269" spans="3:7" s="120" customFormat="1" ht="12.75">
      <c r="C1269" s="320"/>
      <c r="D1269" s="320"/>
      <c r="E1269" s="320"/>
      <c r="F1269" s="320"/>
      <c r="G1269" s="320"/>
    </row>
    <row r="1270" spans="3:7" s="120" customFormat="1" ht="12.75">
      <c r="C1270" s="320"/>
      <c r="D1270" s="320"/>
      <c r="E1270" s="320"/>
      <c r="F1270" s="320"/>
      <c r="G1270" s="320"/>
    </row>
    <row r="1271" spans="3:7" s="120" customFormat="1" ht="12.75">
      <c r="C1271" s="320"/>
      <c r="D1271" s="320"/>
      <c r="E1271" s="320"/>
      <c r="F1271" s="320"/>
      <c r="G1271" s="320"/>
    </row>
    <row r="1272" spans="3:7" s="120" customFormat="1" ht="12.75">
      <c r="C1272" s="320"/>
      <c r="D1272" s="320"/>
      <c r="E1272" s="320"/>
      <c r="F1272" s="320"/>
      <c r="G1272" s="320"/>
    </row>
    <row r="1273" spans="3:7" s="120" customFormat="1" ht="12.75">
      <c r="C1273" s="320"/>
      <c r="D1273" s="320"/>
      <c r="E1273" s="320"/>
      <c r="F1273" s="320"/>
      <c r="G1273" s="320"/>
    </row>
    <row r="1274" spans="3:7" s="120" customFormat="1" ht="12.75">
      <c r="C1274" s="320"/>
      <c r="D1274" s="320"/>
      <c r="E1274" s="320"/>
      <c r="F1274" s="320"/>
      <c r="G1274" s="320"/>
    </row>
    <row r="1275" spans="3:7" s="120" customFormat="1" ht="12.75">
      <c r="C1275" s="320"/>
      <c r="D1275" s="320"/>
      <c r="E1275" s="320"/>
      <c r="F1275" s="320"/>
      <c r="G1275" s="320"/>
    </row>
    <row r="1276" spans="3:7" s="120" customFormat="1" ht="12.75">
      <c r="C1276" s="320"/>
      <c r="D1276" s="320"/>
      <c r="E1276" s="320"/>
      <c r="F1276" s="320"/>
      <c r="G1276" s="320"/>
    </row>
    <row r="1277" spans="3:7" s="120" customFormat="1" ht="12.75">
      <c r="C1277" s="320"/>
      <c r="D1277" s="320"/>
      <c r="E1277" s="320"/>
      <c r="F1277" s="320"/>
      <c r="G1277" s="320"/>
    </row>
    <row r="1278" spans="3:7" s="120" customFormat="1" ht="12.75">
      <c r="C1278" s="320"/>
      <c r="D1278" s="320"/>
      <c r="E1278" s="320"/>
      <c r="F1278" s="320"/>
      <c r="G1278" s="320"/>
    </row>
    <row r="1279" spans="3:7" s="120" customFormat="1" ht="12.75">
      <c r="C1279" s="320"/>
      <c r="D1279" s="320"/>
      <c r="E1279" s="320"/>
      <c r="F1279" s="320"/>
      <c r="G1279" s="320"/>
    </row>
    <row r="1280" spans="3:7" s="120" customFormat="1" ht="12.75">
      <c r="C1280" s="320"/>
      <c r="D1280" s="320"/>
      <c r="E1280" s="320"/>
      <c r="F1280" s="320"/>
      <c r="G1280" s="320"/>
    </row>
    <row r="1281" spans="3:7" s="120" customFormat="1" ht="12.75">
      <c r="C1281" s="320"/>
      <c r="D1281" s="320"/>
      <c r="E1281" s="320"/>
      <c r="F1281" s="320"/>
      <c r="G1281" s="320"/>
    </row>
    <row r="1282" spans="3:7" s="120" customFormat="1" ht="12.75">
      <c r="C1282" s="320"/>
      <c r="D1282" s="320"/>
      <c r="E1282" s="320"/>
      <c r="F1282" s="320"/>
      <c r="G1282" s="320"/>
    </row>
    <row r="1283" spans="3:7" s="120" customFormat="1" ht="12.75">
      <c r="C1283" s="320"/>
      <c r="D1283" s="320"/>
      <c r="E1283" s="320"/>
      <c r="F1283" s="320"/>
      <c r="G1283" s="320"/>
    </row>
    <row r="1284" spans="3:7" s="120" customFormat="1" ht="12.75">
      <c r="C1284" s="320"/>
      <c r="D1284" s="320"/>
      <c r="E1284" s="320"/>
      <c r="F1284" s="320"/>
      <c r="G1284" s="320"/>
    </row>
    <row r="1285" spans="3:7" s="120" customFormat="1" ht="12.75">
      <c r="C1285" s="320"/>
      <c r="D1285" s="320"/>
      <c r="E1285" s="320"/>
      <c r="F1285" s="320"/>
      <c r="G1285" s="320"/>
    </row>
    <row r="1286" spans="3:7" s="120" customFormat="1" ht="12.75">
      <c r="C1286" s="320"/>
      <c r="D1286" s="320"/>
      <c r="E1286" s="320"/>
      <c r="F1286" s="320"/>
      <c r="G1286" s="320"/>
    </row>
    <row r="1287" spans="3:7" s="120" customFormat="1" ht="12.75">
      <c r="C1287" s="320"/>
      <c r="D1287" s="320"/>
      <c r="E1287" s="320"/>
      <c r="F1287" s="320"/>
      <c r="G1287" s="320"/>
    </row>
    <row r="1288" spans="3:7" s="120" customFormat="1" ht="12.75">
      <c r="C1288" s="320"/>
      <c r="D1288" s="320"/>
      <c r="E1288" s="320"/>
      <c r="F1288" s="320"/>
      <c r="G1288" s="320"/>
    </row>
    <row r="1289" spans="3:7" s="120" customFormat="1" ht="12.75">
      <c r="C1289" s="320"/>
      <c r="D1289" s="320"/>
      <c r="E1289" s="320"/>
      <c r="F1289" s="320"/>
      <c r="G1289" s="320"/>
    </row>
    <row r="1290" spans="3:7" s="120" customFormat="1" ht="12.75">
      <c r="C1290" s="320"/>
      <c r="D1290" s="320"/>
      <c r="E1290" s="320"/>
      <c r="F1290" s="320"/>
      <c r="G1290" s="320"/>
    </row>
    <row r="1291" spans="3:7" s="120" customFormat="1" ht="12.75">
      <c r="C1291" s="320"/>
      <c r="D1291" s="320"/>
      <c r="E1291" s="320"/>
      <c r="F1291" s="320"/>
      <c r="G1291" s="320"/>
    </row>
    <row r="1292" spans="3:7" s="120" customFormat="1" ht="12.75">
      <c r="C1292" s="320"/>
      <c r="D1292" s="320"/>
      <c r="E1292" s="320"/>
      <c r="F1292" s="320"/>
      <c r="G1292" s="320"/>
    </row>
    <row r="1293" spans="3:7" s="120" customFormat="1" ht="12.75">
      <c r="C1293" s="320"/>
      <c r="D1293" s="320"/>
      <c r="E1293" s="320"/>
      <c r="F1293" s="320"/>
      <c r="G1293" s="320"/>
    </row>
    <row r="1294" spans="3:7" s="120" customFormat="1" ht="12.75">
      <c r="C1294" s="320"/>
      <c r="D1294" s="320"/>
      <c r="E1294" s="320"/>
      <c r="F1294" s="320"/>
      <c r="G1294" s="320"/>
    </row>
    <row r="1295" spans="3:7" s="120" customFormat="1" ht="12.75">
      <c r="C1295" s="320"/>
      <c r="D1295" s="320"/>
      <c r="E1295" s="320"/>
      <c r="F1295" s="320"/>
      <c r="G1295" s="320"/>
    </row>
    <row r="1296" spans="3:7" s="120" customFormat="1" ht="12.75">
      <c r="C1296" s="320"/>
      <c r="D1296" s="320"/>
      <c r="E1296" s="320"/>
      <c r="F1296" s="320"/>
      <c r="G1296" s="320"/>
    </row>
    <row r="1297" spans="3:7" s="120" customFormat="1" ht="12.75">
      <c r="C1297" s="320"/>
      <c r="D1297" s="320"/>
      <c r="E1297" s="320"/>
      <c r="F1297" s="320"/>
      <c r="G1297" s="320"/>
    </row>
    <row r="1298" spans="3:7" s="120" customFormat="1" ht="12.75">
      <c r="C1298" s="320"/>
      <c r="D1298" s="320"/>
      <c r="E1298" s="320"/>
      <c r="F1298" s="320"/>
      <c r="G1298" s="320"/>
    </row>
    <row r="1299" spans="3:7" s="120" customFormat="1" ht="12.75">
      <c r="C1299" s="320"/>
      <c r="D1299" s="320"/>
      <c r="E1299" s="320"/>
      <c r="F1299" s="320"/>
      <c r="G1299" s="320"/>
    </row>
    <row r="1300" spans="3:7" s="120" customFormat="1" ht="12.75">
      <c r="C1300" s="320"/>
      <c r="D1300" s="320"/>
      <c r="E1300" s="320"/>
      <c r="F1300" s="320"/>
      <c r="G1300" s="320"/>
    </row>
    <row r="1301" spans="3:7" s="120" customFormat="1" ht="12.75">
      <c r="C1301" s="320"/>
      <c r="D1301" s="320"/>
      <c r="E1301" s="320"/>
      <c r="F1301" s="320"/>
      <c r="G1301" s="320"/>
    </row>
    <row r="1302" spans="3:7" s="120" customFormat="1" ht="12.75">
      <c r="C1302" s="320"/>
      <c r="D1302" s="320"/>
      <c r="E1302" s="320"/>
      <c r="F1302" s="320"/>
      <c r="G1302" s="320"/>
    </row>
    <row r="1303" spans="3:7" s="120" customFormat="1" ht="12.75">
      <c r="C1303" s="320"/>
      <c r="D1303" s="320"/>
      <c r="E1303" s="320"/>
      <c r="F1303" s="320"/>
      <c r="G1303" s="320"/>
    </row>
    <row r="1304" spans="3:7" s="120" customFormat="1" ht="12.75">
      <c r="C1304" s="320"/>
      <c r="D1304" s="320"/>
      <c r="E1304" s="320"/>
      <c r="F1304" s="320"/>
      <c r="G1304" s="320"/>
    </row>
    <row r="1305" spans="3:7" s="120" customFormat="1" ht="12.75">
      <c r="C1305" s="320"/>
      <c r="D1305" s="320"/>
      <c r="E1305" s="320"/>
      <c r="F1305" s="320"/>
      <c r="G1305" s="320"/>
    </row>
    <row r="1306" spans="3:7" s="120" customFormat="1" ht="12.75">
      <c r="C1306" s="320"/>
      <c r="D1306" s="320"/>
      <c r="E1306" s="320"/>
      <c r="F1306" s="320"/>
      <c r="G1306" s="320"/>
    </row>
    <row r="1307" spans="3:7" s="120" customFormat="1" ht="12.75">
      <c r="C1307" s="320"/>
      <c r="D1307" s="320"/>
      <c r="E1307" s="320"/>
      <c r="F1307" s="320"/>
      <c r="G1307" s="320"/>
    </row>
    <row r="1308" spans="3:7" s="120" customFormat="1" ht="12.75">
      <c r="C1308" s="320"/>
      <c r="D1308" s="320"/>
      <c r="E1308" s="320"/>
      <c r="F1308" s="320"/>
      <c r="G1308" s="320"/>
    </row>
    <row r="1309" spans="3:7" s="120" customFormat="1" ht="12.75">
      <c r="C1309" s="320"/>
      <c r="D1309" s="320"/>
      <c r="E1309" s="320"/>
      <c r="F1309" s="320"/>
      <c r="G1309" s="320"/>
    </row>
    <row r="1310" spans="3:7" s="120" customFormat="1" ht="12.75">
      <c r="C1310" s="320"/>
      <c r="D1310" s="320"/>
      <c r="E1310" s="320"/>
      <c r="F1310" s="320"/>
      <c r="G1310" s="320"/>
    </row>
    <row r="1311" spans="3:7" s="120" customFormat="1" ht="12.75">
      <c r="C1311" s="320"/>
      <c r="D1311" s="320"/>
      <c r="E1311" s="320"/>
      <c r="F1311" s="320"/>
      <c r="G1311" s="320"/>
    </row>
    <row r="1312" spans="3:7" s="120" customFormat="1" ht="12.75">
      <c r="C1312" s="320"/>
      <c r="D1312" s="320"/>
      <c r="E1312" s="320"/>
      <c r="F1312" s="320"/>
      <c r="G1312" s="320"/>
    </row>
    <row r="1313" spans="3:7" s="120" customFormat="1" ht="12.75">
      <c r="C1313" s="320"/>
      <c r="D1313" s="320"/>
      <c r="E1313" s="320"/>
      <c r="F1313" s="320"/>
      <c r="G1313" s="320"/>
    </row>
    <row r="1314" spans="3:7" s="120" customFormat="1" ht="12.75">
      <c r="C1314" s="320"/>
      <c r="D1314" s="320"/>
      <c r="E1314" s="320"/>
      <c r="F1314" s="320"/>
      <c r="G1314" s="320"/>
    </row>
    <row r="1315" spans="3:7" s="120" customFormat="1" ht="12.75">
      <c r="C1315" s="320"/>
      <c r="D1315" s="320"/>
      <c r="E1315" s="320"/>
      <c r="F1315" s="320"/>
      <c r="G1315" s="320"/>
    </row>
    <row r="1316" spans="3:7" s="120" customFormat="1" ht="12.75">
      <c r="C1316" s="320"/>
      <c r="D1316" s="320"/>
      <c r="E1316" s="320"/>
      <c r="F1316" s="320"/>
      <c r="G1316" s="320"/>
    </row>
    <row r="1317" spans="3:7" s="120" customFormat="1" ht="12.75">
      <c r="C1317" s="320"/>
      <c r="D1317" s="320"/>
      <c r="E1317" s="320"/>
      <c r="F1317" s="320"/>
      <c r="G1317" s="320"/>
    </row>
    <row r="1318" spans="3:7" s="120" customFormat="1" ht="12.75">
      <c r="C1318" s="320"/>
      <c r="D1318" s="320"/>
      <c r="E1318" s="320"/>
      <c r="F1318" s="320"/>
      <c r="G1318" s="320"/>
    </row>
    <row r="1319" spans="3:7" s="120" customFormat="1" ht="12.75">
      <c r="C1319" s="320"/>
      <c r="D1319" s="320"/>
      <c r="E1319" s="320"/>
      <c r="F1319" s="320"/>
      <c r="G1319" s="320"/>
    </row>
    <row r="1320" spans="3:7" s="120" customFormat="1" ht="12.75">
      <c r="C1320" s="320"/>
      <c r="D1320" s="320"/>
      <c r="E1320" s="320"/>
      <c r="F1320" s="320"/>
      <c r="G1320" s="320"/>
    </row>
    <row r="1321" spans="3:7" s="120" customFormat="1" ht="12.75">
      <c r="C1321" s="320"/>
      <c r="D1321" s="320"/>
      <c r="E1321" s="320"/>
      <c r="F1321" s="320"/>
      <c r="G1321" s="320"/>
    </row>
    <row r="1322" spans="3:7" s="120" customFormat="1" ht="12.75">
      <c r="C1322" s="320"/>
      <c r="D1322" s="320"/>
      <c r="E1322" s="320"/>
      <c r="F1322" s="320"/>
      <c r="G1322" s="320"/>
    </row>
    <row r="1323" spans="3:7" s="120" customFormat="1" ht="12.75">
      <c r="C1323" s="320"/>
      <c r="D1323" s="320"/>
      <c r="E1323" s="320"/>
      <c r="F1323" s="320"/>
      <c r="G1323" s="320"/>
    </row>
    <row r="1324" spans="3:7" s="120" customFormat="1" ht="12.75">
      <c r="C1324" s="320"/>
      <c r="D1324" s="320"/>
      <c r="E1324" s="320"/>
      <c r="F1324" s="320"/>
      <c r="G1324" s="320"/>
    </row>
    <row r="1325" spans="3:7" s="120" customFormat="1" ht="12.75">
      <c r="C1325" s="320"/>
      <c r="D1325" s="320"/>
      <c r="E1325" s="320"/>
      <c r="F1325" s="320"/>
      <c r="G1325" s="320"/>
    </row>
    <row r="1326" spans="3:7" s="120" customFormat="1" ht="12.75">
      <c r="C1326" s="320"/>
      <c r="D1326" s="320"/>
      <c r="E1326" s="320"/>
      <c r="F1326" s="320"/>
      <c r="G1326" s="320"/>
    </row>
    <row r="1327" spans="3:7" s="120" customFormat="1" ht="12.75">
      <c r="C1327" s="320"/>
      <c r="D1327" s="320"/>
      <c r="E1327" s="320"/>
      <c r="F1327" s="320"/>
      <c r="G1327" s="320"/>
    </row>
    <row r="1328" spans="3:7" s="120" customFormat="1" ht="12.75">
      <c r="C1328" s="320"/>
      <c r="D1328" s="320"/>
      <c r="E1328" s="320"/>
      <c r="F1328" s="320"/>
      <c r="G1328" s="320"/>
    </row>
    <row r="1329" spans="3:7" s="120" customFormat="1" ht="12.75">
      <c r="C1329" s="320"/>
      <c r="D1329" s="320"/>
      <c r="E1329" s="320"/>
      <c r="F1329" s="320"/>
      <c r="G1329" s="320"/>
    </row>
    <row r="1330" spans="3:7" s="120" customFormat="1" ht="12.75">
      <c r="C1330" s="320"/>
      <c r="D1330" s="320"/>
      <c r="E1330" s="320"/>
      <c r="F1330" s="320"/>
      <c r="G1330" s="320"/>
    </row>
    <row r="1331" spans="3:7" s="120" customFormat="1" ht="12.75">
      <c r="C1331" s="320"/>
      <c r="D1331" s="320"/>
      <c r="E1331" s="320"/>
      <c r="F1331" s="320"/>
      <c r="G1331" s="320"/>
    </row>
    <row r="1332" spans="3:7" s="120" customFormat="1" ht="12.75">
      <c r="C1332" s="320"/>
      <c r="D1332" s="320"/>
      <c r="E1332" s="320"/>
      <c r="F1332" s="320"/>
      <c r="G1332" s="320"/>
    </row>
    <row r="1333" spans="3:7" s="120" customFormat="1" ht="12.75">
      <c r="C1333" s="320"/>
      <c r="D1333" s="320"/>
      <c r="E1333" s="320"/>
      <c r="F1333" s="320"/>
      <c r="G1333" s="320"/>
    </row>
    <row r="1334" spans="3:7" s="120" customFormat="1" ht="12.75">
      <c r="C1334" s="320"/>
      <c r="D1334" s="320"/>
      <c r="E1334" s="320"/>
      <c r="F1334" s="320"/>
      <c r="G1334" s="320"/>
    </row>
    <row r="1335" spans="3:7" s="120" customFormat="1" ht="12.75">
      <c r="C1335" s="320"/>
      <c r="D1335" s="320"/>
      <c r="E1335" s="320"/>
      <c r="F1335" s="320"/>
      <c r="G1335" s="320"/>
    </row>
    <row r="1336" spans="3:7" s="120" customFormat="1" ht="12.75">
      <c r="C1336" s="320"/>
      <c r="D1336" s="320"/>
      <c r="E1336" s="320"/>
      <c r="F1336" s="320"/>
      <c r="G1336" s="320"/>
    </row>
    <row r="1337" spans="3:7" s="120" customFormat="1" ht="12.75">
      <c r="C1337" s="320"/>
      <c r="D1337" s="320"/>
      <c r="E1337" s="320"/>
      <c r="F1337" s="320"/>
      <c r="G1337" s="320"/>
    </row>
    <row r="1338" spans="3:7" s="120" customFormat="1" ht="12.75">
      <c r="C1338" s="320"/>
      <c r="D1338" s="320"/>
      <c r="E1338" s="320"/>
      <c r="F1338" s="320"/>
      <c r="G1338" s="320"/>
    </row>
    <row r="1339" spans="3:7" s="120" customFormat="1" ht="12.75">
      <c r="C1339" s="320"/>
      <c r="D1339" s="320"/>
      <c r="E1339" s="320"/>
      <c r="F1339" s="320"/>
      <c r="G1339" s="320"/>
    </row>
    <row r="1340" spans="3:7" s="120" customFormat="1" ht="12.75">
      <c r="C1340" s="320"/>
      <c r="D1340" s="320"/>
      <c r="E1340" s="320"/>
      <c r="F1340" s="320"/>
      <c r="G1340" s="320"/>
    </row>
    <row r="1341" spans="3:7" s="120" customFormat="1" ht="12.75">
      <c r="C1341" s="320"/>
      <c r="D1341" s="320"/>
      <c r="E1341" s="320"/>
      <c r="F1341" s="320"/>
      <c r="G1341" s="320"/>
    </row>
    <row r="1342" spans="3:7" s="120" customFormat="1" ht="12.75">
      <c r="C1342" s="320"/>
      <c r="D1342" s="320"/>
      <c r="E1342" s="320"/>
      <c r="F1342" s="320"/>
      <c r="G1342" s="320"/>
    </row>
    <row r="1343" spans="3:7" s="120" customFormat="1" ht="12.75">
      <c r="C1343" s="320"/>
      <c r="D1343" s="320"/>
      <c r="E1343" s="320"/>
      <c r="F1343" s="320"/>
      <c r="G1343" s="320"/>
    </row>
    <row r="1344" spans="3:7" s="120" customFormat="1" ht="12.75">
      <c r="C1344" s="320"/>
      <c r="D1344" s="320"/>
      <c r="E1344" s="320"/>
      <c r="F1344" s="320"/>
      <c r="G1344" s="320"/>
    </row>
    <row r="1345" spans="3:7" s="120" customFormat="1" ht="12.75">
      <c r="C1345" s="320"/>
      <c r="D1345" s="320"/>
      <c r="E1345" s="320"/>
      <c r="F1345" s="320"/>
      <c r="G1345" s="320"/>
    </row>
    <row r="1346" spans="3:7" s="120" customFormat="1" ht="12.75">
      <c r="C1346" s="320"/>
      <c r="D1346" s="320"/>
      <c r="E1346" s="320"/>
      <c r="F1346" s="320"/>
      <c r="G1346" s="320"/>
    </row>
    <row r="1347" spans="3:7" s="120" customFormat="1" ht="12.75">
      <c r="C1347" s="320"/>
      <c r="D1347" s="320"/>
      <c r="E1347" s="320"/>
      <c r="F1347" s="320"/>
      <c r="G1347" s="320"/>
    </row>
    <row r="1348" spans="3:7" s="120" customFormat="1" ht="12.75">
      <c r="C1348" s="320"/>
      <c r="D1348" s="320"/>
      <c r="E1348" s="320"/>
      <c r="F1348" s="320"/>
      <c r="G1348" s="320"/>
    </row>
    <row r="1349" spans="3:7" s="120" customFormat="1" ht="12.75">
      <c r="C1349" s="320"/>
      <c r="D1349" s="320"/>
      <c r="E1349" s="320"/>
      <c r="F1349" s="320"/>
      <c r="G1349" s="320"/>
    </row>
    <row r="1350" spans="3:7" s="120" customFormat="1" ht="12.75">
      <c r="C1350" s="320"/>
      <c r="D1350" s="320"/>
      <c r="E1350" s="320"/>
      <c r="F1350" s="320"/>
      <c r="G1350" s="320"/>
    </row>
    <row r="1351" spans="3:7" s="120" customFormat="1" ht="12.75">
      <c r="C1351" s="320"/>
      <c r="D1351" s="320"/>
      <c r="E1351" s="320"/>
      <c r="F1351" s="320"/>
      <c r="G1351" s="320"/>
    </row>
    <row r="1352" spans="3:7" s="120" customFormat="1" ht="12.75">
      <c r="C1352" s="320"/>
      <c r="D1352" s="320"/>
      <c r="E1352" s="320"/>
      <c r="F1352" s="320"/>
      <c r="G1352" s="320"/>
    </row>
    <row r="1353" spans="3:7" s="120" customFormat="1" ht="12.75">
      <c r="C1353" s="320"/>
      <c r="D1353" s="320"/>
      <c r="E1353" s="320"/>
      <c r="F1353" s="320"/>
      <c r="G1353" s="320"/>
    </row>
    <row r="1354" spans="3:7" s="120" customFormat="1" ht="12.75">
      <c r="C1354" s="320"/>
      <c r="D1354" s="320"/>
      <c r="E1354" s="320"/>
      <c r="F1354" s="320"/>
      <c r="G1354" s="320"/>
    </row>
    <row r="1355" spans="3:7" s="120" customFormat="1" ht="12.75">
      <c r="C1355" s="320"/>
      <c r="D1355" s="320"/>
      <c r="E1355" s="320"/>
      <c r="F1355" s="320"/>
      <c r="G1355" s="320"/>
    </row>
    <row r="1356" spans="3:7" s="120" customFormat="1" ht="12.75">
      <c r="C1356" s="320"/>
      <c r="D1356" s="320"/>
      <c r="E1356" s="320"/>
      <c r="F1356" s="320"/>
      <c r="G1356" s="320"/>
    </row>
    <row r="1357" spans="3:7" s="120" customFormat="1" ht="12.75">
      <c r="C1357" s="320"/>
      <c r="D1357" s="320"/>
      <c r="E1357" s="320"/>
      <c r="F1357" s="320"/>
      <c r="G1357" s="320"/>
    </row>
    <row r="1358" spans="3:7" s="120" customFormat="1" ht="12.75">
      <c r="C1358" s="320"/>
      <c r="D1358" s="320"/>
      <c r="E1358" s="320"/>
      <c r="F1358" s="320"/>
      <c r="G1358" s="320"/>
    </row>
    <row r="1359" spans="3:7" s="120" customFormat="1" ht="12.75">
      <c r="C1359" s="320"/>
      <c r="D1359" s="320"/>
      <c r="E1359" s="320"/>
      <c r="F1359" s="320"/>
      <c r="G1359" s="320"/>
    </row>
    <row r="1360" spans="3:7" s="120" customFormat="1" ht="12.75">
      <c r="C1360" s="320"/>
      <c r="D1360" s="320"/>
      <c r="E1360" s="320"/>
      <c r="F1360" s="320"/>
      <c r="G1360" s="320"/>
    </row>
    <row r="1361" spans="3:7" s="120" customFormat="1" ht="12.75">
      <c r="C1361" s="320"/>
      <c r="D1361" s="320"/>
      <c r="E1361" s="320"/>
      <c r="F1361" s="320"/>
      <c r="G1361" s="320"/>
    </row>
    <row r="1362" spans="3:7" s="120" customFormat="1" ht="12.75">
      <c r="C1362" s="320"/>
      <c r="D1362" s="320"/>
      <c r="E1362" s="320"/>
      <c r="F1362" s="320"/>
      <c r="G1362" s="320"/>
    </row>
    <row r="1363" spans="3:7" s="120" customFormat="1" ht="12.75">
      <c r="C1363" s="320"/>
      <c r="D1363" s="320"/>
      <c r="E1363" s="320"/>
      <c r="F1363" s="320"/>
      <c r="G1363" s="320"/>
    </row>
    <row r="1364" spans="3:7" s="120" customFormat="1" ht="12.75">
      <c r="C1364" s="320"/>
      <c r="D1364" s="320"/>
      <c r="E1364" s="320"/>
      <c r="F1364" s="320"/>
      <c r="G1364" s="320"/>
    </row>
    <row r="1365" spans="3:7" s="120" customFormat="1" ht="12.75">
      <c r="C1365" s="320"/>
      <c r="D1365" s="320"/>
      <c r="E1365" s="320"/>
      <c r="F1365" s="320"/>
      <c r="G1365" s="320"/>
    </row>
    <row r="1366" spans="3:7" s="120" customFormat="1" ht="12.75">
      <c r="C1366" s="320"/>
      <c r="D1366" s="320"/>
      <c r="E1366" s="320"/>
      <c r="F1366" s="320"/>
      <c r="G1366" s="320"/>
    </row>
    <row r="1367" spans="3:7" s="120" customFormat="1" ht="12.75">
      <c r="C1367" s="320"/>
      <c r="D1367" s="320"/>
      <c r="E1367" s="320"/>
      <c r="F1367" s="320"/>
      <c r="G1367" s="320"/>
    </row>
    <row r="1368" spans="3:7" s="120" customFormat="1" ht="12.75">
      <c r="C1368" s="320"/>
      <c r="D1368" s="320"/>
      <c r="E1368" s="320"/>
      <c r="F1368" s="320"/>
      <c r="G1368" s="320"/>
    </row>
    <row r="1369" spans="3:7" s="120" customFormat="1" ht="12.75">
      <c r="C1369" s="320"/>
      <c r="D1369" s="320"/>
      <c r="E1369" s="320"/>
      <c r="F1369" s="320"/>
      <c r="G1369" s="320"/>
    </row>
    <row r="1370" spans="3:7" s="120" customFormat="1" ht="12.75">
      <c r="C1370" s="320"/>
      <c r="D1370" s="320"/>
      <c r="E1370" s="320"/>
      <c r="F1370" s="320"/>
      <c r="G1370" s="320"/>
    </row>
    <row r="1371" spans="3:7" s="120" customFormat="1" ht="12.75">
      <c r="C1371" s="320"/>
      <c r="D1371" s="320"/>
      <c r="E1371" s="320"/>
      <c r="F1371" s="320"/>
      <c r="G1371" s="320"/>
    </row>
    <row r="1372" spans="3:7" s="120" customFormat="1" ht="12.75">
      <c r="C1372" s="320"/>
      <c r="D1372" s="320"/>
      <c r="E1372" s="320"/>
      <c r="F1372" s="320"/>
      <c r="G1372" s="320"/>
    </row>
    <row r="1373" spans="3:7" s="120" customFormat="1" ht="12.75">
      <c r="C1373" s="320"/>
      <c r="D1373" s="320"/>
      <c r="E1373" s="320"/>
      <c r="F1373" s="320"/>
      <c r="G1373" s="320"/>
    </row>
    <row r="1374" spans="3:7" s="120" customFormat="1" ht="12.75">
      <c r="C1374" s="320"/>
      <c r="D1374" s="320"/>
      <c r="E1374" s="320"/>
      <c r="F1374" s="320"/>
      <c r="G1374" s="320"/>
    </row>
    <row r="1375" spans="3:7" s="120" customFormat="1" ht="12.75">
      <c r="C1375" s="320"/>
      <c r="D1375" s="320"/>
      <c r="E1375" s="320"/>
      <c r="F1375" s="320"/>
      <c r="G1375" s="320"/>
    </row>
    <row r="1376" spans="3:7" s="120" customFormat="1" ht="12.75">
      <c r="C1376" s="320"/>
      <c r="D1376" s="320"/>
      <c r="E1376" s="320"/>
      <c r="F1376" s="320"/>
      <c r="G1376" s="320"/>
    </row>
    <row r="1377" spans="3:7" s="120" customFormat="1" ht="12.75">
      <c r="C1377" s="320"/>
      <c r="D1377" s="320"/>
      <c r="E1377" s="320"/>
      <c r="F1377" s="320"/>
      <c r="G1377" s="320"/>
    </row>
    <row r="1378" spans="3:7" s="120" customFormat="1" ht="12.75">
      <c r="C1378" s="320"/>
      <c r="D1378" s="320"/>
      <c r="E1378" s="320"/>
      <c r="F1378" s="320"/>
      <c r="G1378" s="320"/>
    </row>
    <row r="1379" spans="3:7" s="120" customFormat="1" ht="12.75">
      <c r="C1379" s="320"/>
      <c r="D1379" s="320"/>
      <c r="E1379" s="320"/>
      <c r="F1379" s="320"/>
      <c r="G1379" s="320"/>
    </row>
    <row r="1380" spans="3:7" s="120" customFormat="1" ht="12.75">
      <c r="C1380" s="320"/>
      <c r="D1380" s="320"/>
      <c r="E1380" s="320"/>
      <c r="F1380" s="320"/>
      <c r="G1380" s="320"/>
    </row>
    <row r="1381" spans="3:7" s="120" customFormat="1" ht="12.75">
      <c r="C1381" s="320"/>
      <c r="D1381" s="320"/>
      <c r="E1381" s="320"/>
      <c r="F1381" s="320"/>
      <c r="G1381" s="320"/>
    </row>
    <row r="1382" spans="3:7" s="120" customFormat="1" ht="12.75">
      <c r="C1382" s="320"/>
      <c r="D1382" s="320"/>
      <c r="E1382" s="320"/>
      <c r="F1382" s="320"/>
      <c r="G1382" s="320"/>
    </row>
    <row r="1383" spans="3:7" s="120" customFormat="1" ht="12.75">
      <c r="C1383" s="320"/>
      <c r="D1383" s="320"/>
      <c r="E1383" s="320"/>
      <c r="F1383" s="320"/>
      <c r="G1383" s="320"/>
    </row>
    <row r="1384" spans="3:7" s="120" customFormat="1" ht="12.75">
      <c r="C1384" s="320"/>
      <c r="D1384" s="320"/>
      <c r="E1384" s="320"/>
      <c r="F1384" s="320"/>
      <c r="G1384" s="320"/>
    </row>
    <row r="1385" spans="3:7" s="120" customFormat="1" ht="12.75">
      <c r="C1385" s="320"/>
      <c r="D1385" s="320"/>
      <c r="E1385" s="320"/>
      <c r="F1385" s="320"/>
      <c r="G1385" s="320"/>
    </row>
    <row r="1386" spans="3:7" s="120" customFormat="1" ht="12.75">
      <c r="C1386" s="320"/>
      <c r="D1386" s="320"/>
      <c r="E1386" s="320"/>
      <c r="F1386" s="320"/>
      <c r="G1386" s="320"/>
    </row>
    <row r="1387" spans="3:7" s="120" customFormat="1" ht="12.75">
      <c r="C1387" s="320"/>
      <c r="D1387" s="320"/>
      <c r="E1387" s="320"/>
      <c r="F1387" s="320"/>
      <c r="G1387" s="320"/>
    </row>
    <row r="1388" spans="3:7" s="120" customFormat="1" ht="12.75">
      <c r="C1388" s="320"/>
      <c r="D1388" s="320"/>
      <c r="E1388" s="320"/>
      <c r="F1388" s="320"/>
      <c r="G1388" s="320"/>
    </row>
    <row r="1389" spans="3:7" s="120" customFormat="1" ht="12.75">
      <c r="C1389" s="320"/>
      <c r="D1389" s="320"/>
      <c r="E1389" s="320"/>
      <c r="F1389" s="320"/>
      <c r="G1389" s="320"/>
    </row>
    <row r="1390" spans="3:7" s="120" customFormat="1" ht="12.75">
      <c r="C1390" s="320"/>
      <c r="D1390" s="320"/>
      <c r="E1390" s="320"/>
      <c r="F1390" s="320"/>
      <c r="G1390" s="320"/>
    </row>
    <row r="1391" spans="3:7" s="120" customFormat="1" ht="12.75">
      <c r="C1391" s="320"/>
      <c r="D1391" s="320"/>
      <c r="E1391" s="320"/>
      <c r="F1391" s="320"/>
      <c r="G1391" s="320"/>
    </row>
    <row r="1392" spans="3:7" s="120" customFormat="1" ht="12.75">
      <c r="C1392" s="320"/>
      <c r="D1392" s="320"/>
      <c r="E1392" s="320"/>
      <c r="F1392" s="320"/>
      <c r="G1392" s="320"/>
    </row>
    <row r="1393" spans="3:7" s="120" customFormat="1" ht="12.75">
      <c r="C1393" s="320"/>
      <c r="D1393" s="320"/>
      <c r="E1393" s="320"/>
      <c r="F1393" s="320"/>
      <c r="G1393" s="320"/>
    </row>
    <row r="1394" spans="3:7" s="120" customFormat="1" ht="12.75">
      <c r="C1394" s="320"/>
      <c r="D1394" s="320"/>
      <c r="E1394" s="320"/>
      <c r="F1394" s="320"/>
      <c r="G1394" s="320"/>
    </row>
    <row r="1395" spans="3:7" s="120" customFormat="1" ht="12.75">
      <c r="C1395" s="320"/>
      <c r="D1395" s="320"/>
      <c r="E1395" s="320"/>
      <c r="F1395" s="320"/>
      <c r="G1395" s="320"/>
    </row>
    <row r="1396" spans="3:7" s="120" customFormat="1" ht="12.75">
      <c r="C1396" s="320"/>
      <c r="D1396" s="320"/>
      <c r="E1396" s="320"/>
      <c r="F1396" s="320"/>
      <c r="G1396" s="320"/>
    </row>
    <row r="1397" spans="3:7" s="120" customFormat="1" ht="12.75">
      <c r="C1397" s="320"/>
      <c r="D1397" s="320"/>
      <c r="E1397" s="320"/>
      <c r="F1397" s="320"/>
      <c r="G1397" s="320"/>
    </row>
    <row r="1398" spans="3:7" s="120" customFormat="1" ht="12.75">
      <c r="C1398" s="320"/>
      <c r="D1398" s="320"/>
      <c r="E1398" s="320"/>
      <c r="F1398" s="320"/>
      <c r="G1398" s="320"/>
    </row>
    <row r="1399" spans="3:7" s="120" customFormat="1" ht="12.75">
      <c r="C1399" s="320"/>
      <c r="D1399" s="320"/>
      <c r="E1399" s="320"/>
      <c r="F1399" s="320"/>
      <c r="G1399" s="320"/>
    </row>
    <row r="1400" spans="3:7" s="120" customFormat="1" ht="12.75">
      <c r="C1400" s="320"/>
      <c r="D1400" s="320"/>
      <c r="E1400" s="320"/>
      <c r="F1400" s="320"/>
      <c r="G1400" s="320"/>
    </row>
    <row r="1401" spans="3:7" s="120" customFormat="1" ht="12.75">
      <c r="C1401" s="320"/>
      <c r="D1401" s="320"/>
      <c r="E1401" s="320"/>
      <c r="F1401" s="320"/>
      <c r="G1401" s="320"/>
    </row>
    <row r="1402" spans="3:7" s="120" customFormat="1" ht="12.75">
      <c r="C1402" s="320"/>
      <c r="D1402" s="320"/>
      <c r="E1402" s="320"/>
      <c r="F1402" s="320"/>
      <c r="G1402" s="320"/>
    </row>
    <row r="1403" spans="3:7" s="120" customFormat="1" ht="12.75">
      <c r="C1403" s="320"/>
      <c r="D1403" s="320"/>
      <c r="E1403" s="320"/>
      <c r="F1403" s="320"/>
      <c r="G1403" s="320"/>
    </row>
    <row r="1404" spans="3:7" s="120" customFormat="1" ht="12.75">
      <c r="C1404" s="320"/>
      <c r="D1404" s="320"/>
      <c r="E1404" s="320"/>
      <c r="F1404" s="320"/>
      <c r="G1404" s="320"/>
    </row>
    <row r="1405" spans="3:7" s="120" customFormat="1" ht="12.75">
      <c r="C1405" s="320"/>
      <c r="D1405" s="320"/>
      <c r="E1405" s="320"/>
      <c r="F1405" s="320"/>
      <c r="G1405" s="320"/>
    </row>
    <row r="1406" spans="3:7" s="120" customFormat="1" ht="12.75">
      <c r="C1406" s="320"/>
      <c r="D1406" s="320"/>
      <c r="E1406" s="320"/>
      <c r="F1406" s="320"/>
      <c r="G1406" s="320"/>
    </row>
    <row r="1407" spans="3:7" s="120" customFormat="1" ht="12.75">
      <c r="C1407" s="320"/>
      <c r="D1407" s="320"/>
      <c r="E1407" s="320"/>
      <c r="F1407" s="320"/>
      <c r="G1407" s="320"/>
    </row>
    <row r="1408" spans="3:7" s="120" customFormat="1" ht="12.75">
      <c r="C1408" s="320"/>
      <c r="D1408" s="320"/>
      <c r="E1408" s="320"/>
      <c r="F1408" s="320"/>
      <c r="G1408" s="320"/>
    </row>
    <row r="1409" spans="3:7" s="120" customFormat="1" ht="12.75">
      <c r="C1409" s="320"/>
      <c r="D1409" s="320"/>
      <c r="E1409" s="320"/>
      <c r="F1409" s="320"/>
      <c r="G1409" s="320"/>
    </row>
    <row r="1410" spans="3:7" s="120" customFormat="1" ht="12.75">
      <c r="C1410" s="320"/>
      <c r="D1410" s="320"/>
      <c r="E1410" s="320"/>
      <c r="F1410" s="320"/>
      <c r="G1410" s="320"/>
    </row>
    <row r="1411" spans="3:7" s="120" customFormat="1" ht="12.75">
      <c r="C1411" s="320"/>
      <c r="D1411" s="320"/>
      <c r="E1411" s="320"/>
      <c r="F1411" s="320"/>
      <c r="G1411" s="320"/>
    </row>
    <row r="1412" spans="3:7" s="120" customFormat="1" ht="12.75">
      <c r="C1412" s="320"/>
      <c r="D1412" s="320"/>
      <c r="E1412" s="320"/>
      <c r="F1412" s="320"/>
      <c r="G1412" s="320"/>
    </row>
    <row r="1413" spans="3:7" s="120" customFormat="1" ht="12.75">
      <c r="C1413" s="320"/>
      <c r="D1413" s="320"/>
      <c r="E1413" s="320"/>
      <c r="F1413" s="320"/>
      <c r="G1413" s="320"/>
    </row>
    <row r="1414" spans="3:7" s="120" customFormat="1" ht="12.75">
      <c r="C1414" s="320"/>
      <c r="D1414" s="320"/>
      <c r="E1414" s="320"/>
      <c r="F1414" s="320"/>
      <c r="G1414" s="320"/>
    </row>
    <row r="1415" spans="3:7" s="120" customFormat="1" ht="12.75">
      <c r="C1415" s="320"/>
      <c r="D1415" s="320"/>
      <c r="E1415" s="320"/>
      <c r="F1415" s="320"/>
      <c r="G1415" s="320"/>
    </row>
    <row r="1416" spans="3:7" s="120" customFormat="1" ht="12.75">
      <c r="C1416" s="320"/>
      <c r="D1416" s="320"/>
      <c r="E1416" s="320"/>
      <c r="F1416" s="320"/>
      <c r="G1416" s="320"/>
    </row>
    <row r="1417" spans="3:7" s="120" customFormat="1" ht="12.75">
      <c r="C1417" s="320"/>
      <c r="D1417" s="320"/>
      <c r="E1417" s="320"/>
      <c r="F1417" s="320"/>
      <c r="G1417" s="320"/>
    </row>
    <row r="1418" spans="3:7" s="120" customFormat="1" ht="12.75">
      <c r="C1418" s="320"/>
      <c r="D1418" s="320"/>
      <c r="E1418" s="320"/>
      <c r="F1418" s="320"/>
      <c r="G1418" s="320"/>
    </row>
    <row r="1419" spans="3:7" s="120" customFormat="1" ht="12.75">
      <c r="C1419" s="320"/>
      <c r="D1419" s="320"/>
      <c r="E1419" s="320"/>
      <c r="F1419" s="320"/>
      <c r="G1419" s="320"/>
    </row>
    <row r="1420" spans="3:7" s="120" customFormat="1" ht="12.75">
      <c r="C1420" s="320"/>
      <c r="D1420" s="320"/>
      <c r="E1420" s="320"/>
      <c r="F1420" s="320"/>
      <c r="G1420" s="320"/>
    </row>
    <row r="1421" spans="3:7" s="120" customFormat="1" ht="12.75">
      <c r="C1421" s="320"/>
      <c r="D1421" s="320"/>
      <c r="E1421" s="320"/>
      <c r="F1421" s="320"/>
      <c r="G1421" s="320"/>
    </row>
    <row r="1422" spans="3:7" s="120" customFormat="1" ht="12.75">
      <c r="C1422" s="320"/>
      <c r="D1422" s="320"/>
      <c r="E1422" s="320"/>
      <c r="F1422" s="320"/>
      <c r="G1422" s="320"/>
    </row>
    <row r="1423" spans="3:7" s="120" customFormat="1" ht="12.75">
      <c r="C1423" s="320"/>
      <c r="D1423" s="320"/>
      <c r="E1423" s="320"/>
      <c r="F1423" s="320"/>
      <c r="G1423" s="320"/>
    </row>
    <row r="1424" spans="3:7" s="120" customFormat="1" ht="12.75">
      <c r="C1424" s="320"/>
      <c r="D1424" s="320"/>
      <c r="E1424" s="320"/>
      <c r="F1424" s="320"/>
      <c r="G1424" s="320"/>
    </row>
    <row r="1425" spans="3:7" s="120" customFormat="1" ht="12.75">
      <c r="C1425" s="320"/>
      <c r="D1425" s="320"/>
      <c r="E1425" s="320"/>
      <c r="F1425" s="320"/>
      <c r="G1425" s="320"/>
    </row>
    <row r="1426" spans="3:7" s="120" customFormat="1" ht="12.75">
      <c r="C1426" s="320"/>
      <c r="D1426" s="320"/>
      <c r="E1426" s="320"/>
      <c r="F1426" s="320"/>
      <c r="G1426" s="320"/>
    </row>
    <row r="1427" spans="3:7" s="120" customFormat="1" ht="12.75">
      <c r="C1427" s="320"/>
      <c r="D1427" s="320"/>
      <c r="E1427" s="320"/>
      <c r="F1427" s="320"/>
      <c r="G1427" s="320"/>
    </row>
    <row r="1428" spans="3:7" s="120" customFormat="1" ht="12.75">
      <c r="C1428" s="320"/>
      <c r="D1428" s="320"/>
      <c r="E1428" s="320"/>
      <c r="F1428" s="320"/>
      <c r="G1428" s="320"/>
    </row>
    <row r="1429" spans="3:7" s="120" customFormat="1" ht="12.75">
      <c r="C1429" s="320"/>
      <c r="D1429" s="320"/>
      <c r="E1429" s="320"/>
      <c r="F1429" s="320"/>
      <c r="G1429" s="320"/>
    </row>
    <row r="1430" spans="3:7" s="120" customFormat="1" ht="12.75">
      <c r="C1430" s="320"/>
      <c r="D1430" s="320"/>
      <c r="E1430" s="320"/>
      <c r="F1430" s="320"/>
      <c r="G1430" s="320"/>
    </row>
    <row r="1431" spans="3:7" s="120" customFormat="1" ht="12.75">
      <c r="C1431" s="320"/>
      <c r="D1431" s="320"/>
      <c r="E1431" s="320"/>
      <c r="F1431" s="320"/>
      <c r="G1431" s="320"/>
    </row>
    <row r="1432" spans="3:7" s="120" customFormat="1" ht="12.75">
      <c r="C1432" s="320"/>
      <c r="D1432" s="320"/>
      <c r="E1432" s="320"/>
      <c r="F1432" s="320"/>
      <c r="G1432" s="320"/>
    </row>
    <row r="1433" spans="3:7" s="120" customFormat="1" ht="12.75">
      <c r="C1433" s="320"/>
      <c r="D1433" s="320"/>
      <c r="E1433" s="320"/>
      <c r="F1433" s="320"/>
      <c r="G1433" s="320"/>
    </row>
    <row r="1434" spans="3:7" s="120" customFormat="1" ht="12.75">
      <c r="C1434" s="320"/>
      <c r="D1434" s="320"/>
      <c r="E1434" s="320"/>
      <c r="F1434" s="320"/>
      <c r="G1434" s="320"/>
    </row>
    <row r="1435" spans="3:7" s="120" customFormat="1" ht="12.75">
      <c r="C1435" s="320"/>
      <c r="D1435" s="320"/>
      <c r="E1435" s="320"/>
      <c r="F1435" s="320"/>
      <c r="G1435" s="320"/>
    </row>
    <row r="1436" spans="3:7" s="120" customFormat="1" ht="12.75">
      <c r="C1436" s="320"/>
      <c r="D1436" s="320"/>
      <c r="E1436" s="320"/>
      <c r="F1436" s="320"/>
      <c r="G1436" s="320"/>
    </row>
    <row r="1437" spans="3:7" s="120" customFormat="1" ht="12.75">
      <c r="C1437" s="320"/>
      <c r="D1437" s="320"/>
      <c r="E1437" s="320"/>
      <c r="F1437" s="320"/>
      <c r="G1437" s="320"/>
    </row>
    <row r="1438" spans="3:7" s="120" customFormat="1" ht="12.75">
      <c r="C1438" s="320"/>
      <c r="D1438" s="320"/>
      <c r="E1438" s="320"/>
      <c r="F1438" s="320"/>
      <c r="G1438" s="320"/>
    </row>
    <row r="1439" spans="3:7" s="120" customFormat="1" ht="12.75">
      <c r="C1439" s="320"/>
      <c r="D1439" s="320"/>
      <c r="E1439" s="320"/>
      <c r="F1439" s="320"/>
      <c r="G1439" s="320"/>
    </row>
    <row r="1440" spans="3:7" s="120" customFormat="1" ht="12.75">
      <c r="C1440" s="320"/>
      <c r="D1440" s="320"/>
      <c r="E1440" s="320"/>
      <c r="F1440" s="320"/>
      <c r="G1440" s="320"/>
    </row>
    <row r="1441" spans="3:7" s="120" customFormat="1" ht="12.75">
      <c r="C1441" s="320"/>
      <c r="D1441" s="320"/>
      <c r="E1441" s="320"/>
      <c r="F1441" s="320"/>
      <c r="G1441" s="320"/>
    </row>
    <row r="1442" spans="3:7" s="120" customFormat="1" ht="12.75">
      <c r="C1442" s="320"/>
      <c r="D1442" s="320"/>
      <c r="E1442" s="320"/>
      <c r="F1442" s="320"/>
      <c r="G1442" s="320"/>
    </row>
    <row r="1443" spans="3:7" s="120" customFormat="1" ht="12.75">
      <c r="C1443" s="320"/>
      <c r="D1443" s="320"/>
      <c r="E1443" s="320"/>
      <c r="F1443" s="320"/>
      <c r="G1443" s="320"/>
    </row>
    <row r="1444" spans="3:7" s="120" customFormat="1" ht="12.75">
      <c r="C1444" s="320"/>
      <c r="D1444" s="320"/>
      <c r="E1444" s="320"/>
      <c r="F1444" s="320"/>
      <c r="G1444" s="320"/>
    </row>
    <row r="1445" spans="3:7" s="120" customFormat="1" ht="12.75">
      <c r="C1445" s="320"/>
      <c r="D1445" s="320"/>
      <c r="E1445" s="320"/>
      <c r="F1445" s="320"/>
      <c r="G1445" s="320"/>
    </row>
    <row r="1446" spans="3:7" s="120" customFormat="1" ht="12.75">
      <c r="C1446" s="320"/>
      <c r="D1446" s="320"/>
      <c r="E1446" s="320"/>
      <c r="F1446" s="320"/>
      <c r="G1446" s="320"/>
    </row>
    <row r="1447" spans="3:7" s="120" customFormat="1" ht="12.75">
      <c r="C1447" s="320"/>
      <c r="D1447" s="320"/>
      <c r="E1447" s="320"/>
      <c r="F1447" s="320"/>
      <c r="G1447" s="320"/>
    </row>
    <row r="1448" spans="3:7" s="120" customFormat="1" ht="12.75">
      <c r="C1448" s="320"/>
      <c r="D1448" s="320"/>
      <c r="E1448" s="320"/>
      <c r="F1448" s="320"/>
      <c r="G1448" s="320"/>
    </row>
    <row r="1449" spans="3:7" s="120" customFormat="1" ht="12.75">
      <c r="C1449" s="320"/>
      <c r="D1449" s="320"/>
      <c r="E1449" s="320"/>
      <c r="F1449" s="320"/>
      <c r="G1449" s="320"/>
    </row>
    <row r="1450" spans="3:7" s="120" customFormat="1" ht="12.75">
      <c r="C1450" s="320"/>
      <c r="D1450" s="320"/>
      <c r="E1450" s="320"/>
      <c r="F1450" s="320"/>
      <c r="G1450" s="320"/>
    </row>
    <row r="1451" spans="3:7" s="120" customFormat="1" ht="12.75">
      <c r="C1451" s="320"/>
      <c r="D1451" s="320"/>
      <c r="E1451" s="320"/>
      <c r="F1451" s="320"/>
      <c r="G1451" s="320"/>
    </row>
    <row r="1452" spans="3:7" s="120" customFormat="1" ht="12.75">
      <c r="C1452" s="320"/>
      <c r="D1452" s="320"/>
      <c r="E1452" s="320"/>
      <c r="F1452" s="320"/>
      <c r="G1452" s="320"/>
    </row>
    <row r="1453" spans="3:7" s="120" customFormat="1" ht="12.75">
      <c r="C1453" s="320"/>
      <c r="D1453" s="320"/>
      <c r="E1453" s="320"/>
      <c r="F1453" s="320"/>
      <c r="G1453" s="320"/>
    </row>
    <row r="1454" spans="3:7" s="120" customFormat="1" ht="12.75">
      <c r="C1454" s="320"/>
      <c r="D1454" s="320"/>
      <c r="E1454" s="320"/>
      <c r="F1454" s="320"/>
      <c r="G1454" s="320"/>
    </row>
    <row r="1455" spans="3:7" s="120" customFormat="1" ht="12.75">
      <c r="C1455" s="320"/>
      <c r="D1455" s="320"/>
      <c r="E1455" s="320"/>
      <c r="F1455" s="320"/>
      <c r="G1455" s="320"/>
    </row>
    <row r="1456" spans="3:7" s="120" customFormat="1" ht="12.75">
      <c r="C1456" s="320"/>
      <c r="D1456" s="320"/>
      <c r="E1456" s="320"/>
      <c r="F1456" s="320"/>
      <c r="G1456" s="320"/>
    </row>
    <row r="1457" spans="3:7" s="120" customFormat="1" ht="12.75">
      <c r="C1457" s="320"/>
      <c r="D1457" s="320"/>
      <c r="E1457" s="320"/>
      <c r="F1457" s="320"/>
      <c r="G1457" s="320"/>
    </row>
    <row r="1458" spans="3:7" s="120" customFormat="1" ht="12.75">
      <c r="C1458" s="320"/>
      <c r="D1458" s="320"/>
      <c r="E1458" s="320"/>
      <c r="F1458" s="320"/>
      <c r="G1458" s="320"/>
    </row>
    <row r="1459" spans="3:7" s="120" customFormat="1" ht="12.75">
      <c r="C1459" s="320"/>
      <c r="D1459" s="320"/>
      <c r="E1459" s="320"/>
      <c r="F1459" s="320"/>
      <c r="G1459" s="320"/>
    </row>
    <row r="1460" spans="3:7" s="120" customFormat="1" ht="12.75">
      <c r="C1460" s="320"/>
      <c r="D1460" s="320"/>
      <c r="E1460" s="320"/>
      <c r="F1460" s="320"/>
      <c r="G1460" s="320"/>
    </row>
    <row r="1461" spans="3:7" s="120" customFormat="1" ht="12.75">
      <c r="C1461" s="320"/>
      <c r="D1461" s="320"/>
      <c r="E1461" s="320"/>
      <c r="F1461" s="320"/>
      <c r="G1461" s="320"/>
    </row>
    <row r="1462" spans="3:7" s="120" customFormat="1" ht="12.75">
      <c r="C1462" s="320"/>
      <c r="D1462" s="320"/>
      <c r="E1462" s="320"/>
      <c r="F1462" s="320"/>
      <c r="G1462" s="320"/>
    </row>
    <row r="1463" spans="3:7" s="120" customFormat="1" ht="12.75">
      <c r="C1463" s="320"/>
      <c r="D1463" s="320"/>
      <c r="E1463" s="320"/>
      <c r="F1463" s="320"/>
      <c r="G1463" s="320"/>
    </row>
    <row r="1464" spans="3:7" s="120" customFormat="1" ht="12.75">
      <c r="C1464" s="320"/>
      <c r="D1464" s="320"/>
      <c r="E1464" s="320"/>
      <c r="F1464" s="320"/>
      <c r="G1464" s="320"/>
    </row>
    <row r="1465" spans="3:7" s="120" customFormat="1" ht="12.75">
      <c r="C1465" s="320"/>
      <c r="D1465" s="320"/>
      <c r="E1465" s="320"/>
      <c r="F1465" s="320"/>
      <c r="G1465" s="320"/>
    </row>
    <row r="1466" spans="3:7" s="120" customFormat="1" ht="12.75">
      <c r="C1466" s="320"/>
      <c r="D1466" s="320"/>
      <c r="E1466" s="320"/>
      <c r="F1466" s="320"/>
      <c r="G1466" s="320"/>
    </row>
    <row r="1467" spans="3:7" s="120" customFormat="1" ht="12.75">
      <c r="C1467" s="320"/>
      <c r="D1467" s="320"/>
      <c r="E1467" s="320"/>
      <c r="F1467" s="320"/>
      <c r="G1467" s="320"/>
    </row>
    <row r="1468" spans="3:7" s="120" customFormat="1" ht="12.75">
      <c r="C1468" s="320"/>
      <c r="D1468" s="320"/>
      <c r="E1468" s="320"/>
      <c r="F1468" s="320"/>
      <c r="G1468" s="320"/>
    </row>
    <row r="1469" spans="3:7" s="120" customFormat="1" ht="12.75">
      <c r="C1469" s="320"/>
      <c r="D1469" s="320"/>
      <c r="E1469" s="320"/>
      <c r="F1469" s="320"/>
      <c r="G1469" s="320"/>
    </row>
    <row r="1470" spans="3:7" s="120" customFormat="1" ht="12.75">
      <c r="C1470" s="320"/>
      <c r="D1470" s="320"/>
      <c r="E1470" s="320"/>
      <c r="F1470" s="320"/>
      <c r="G1470" s="320"/>
    </row>
    <row r="1471" spans="3:7" s="120" customFormat="1" ht="12.75">
      <c r="C1471" s="320"/>
      <c r="D1471" s="320"/>
      <c r="E1471" s="320"/>
      <c r="F1471" s="320"/>
      <c r="G1471" s="320"/>
    </row>
    <row r="1472" spans="3:7" s="120" customFormat="1" ht="12.75">
      <c r="C1472" s="320"/>
      <c r="D1472" s="320"/>
      <c r="E1472" s="320"/>
      <c r="F1472" s="320"/>
      <c r="G1472" s="320"/>
    </row>
    <row r="1473" spans="3:7" s="120" customFormat="1" ht="12.75">
      <c r="C1473" s="320"/>
      <c r="D1473" s="320"/>
      <c r="E1473" s="320"/>
      <c r="F1473" s="320"/>
      <c r="G1473" s="320"/>
    </row>
    <row r="1474" spans="3:7" s="120" customFormat="1" ht="12.75">
      <c r="C1474" s="320"/>
      <c r="D1474" s="320"/>
      <c r="E1474" s="320"/>
      <c r="F1474" s="320"/>
      <c r="G1474" s="320"/>
    </row>
    <row r="1475" spans="3:7" s="120" customFormat="1" ht="12.75">
      <c r="C1475" s="320"/>
      <c r="D1475" s="320"/>
      <c r="E1475" s="320"/>
      <c r="F1475" s="320"/>
      <c r="G1475" s="320"/>
    </row>
    <row r="1476" spans="3:7" s="120" customFormat="1" ht="12.75">
      <c r="C1476" s="320"/>
      <c r="D1476" s="320"/>
      <c r="E1476" s="320"/>
      <c r="F1476" s="320"/>
      <c r="G1476" s="320"/>
    </row>
    <row r="1477" spans="3:7" s="120" customFormat="1" ht="12.75">
      <c r="C1477" s="320"/>
      <c r="D1477" s="320"/>
      <c r="E1477" s="320"/>
      <c r="F1477" s="320"/>
      <c r="G1477" s="320"/>
    </row>
    <row r="1478" spans="3:7" s="120" customFormat="1" ht="12.75">
      <c r="C1478" s="320"/>
      <c r="D1478" s="320"/>
      <c r="E1478" s="320"/>
      <c r="F1478" s="320"/>
      <c r="G1478" s="320"/>
    </row>
    <row r="1479" spans="3:7" s="120" customFormat="1" ht="12.75">
      <c r="C1479" s="320"/>
      <c r="D1479" s="320"/>
      <c r="E1479" s="320"/>
      <c r="F1479" s="320"/>
      <c r="G1479" s="320"/>
    </row>
    <row r="1480" spans="3:7" s="120" customFormat="1" ht="12.75">
      <c r="C1480" s="320"/>
      <c r="D1480" s="320"/>
      <c r="E1480" s="320"/>
      <c r="F1480" s="320"/>
      <c r="G1480" s="320"/>
    </row>
    <row r="1481" spans="3:7" s="120" customFormat="1" ht="12.75">
      <c r="C1481" s="320"/>
      <c r="D1481" s="320"/>
      <c r="E1481" s="320"/>
      <c r="F1481" s="320"/>
      <c r="G1481" s="320"/>
    </row>
    <row r="1482" spans="3:7" s="120" customFormat="1" ht="12.75">
      <c r="C1482" s="320"/>
      <c r="D1482" s="320"/>
      <c r="E1482" s="320"/>
      <c r="F1482" s="320"/>
      <c r="G1482" s="320"/>
    </row>
    <row r="1483" spans="3:7" s="120" customFormat="1" ht="12.75">
      <c r="C1483" s="320"/>
      <c r="D1483" s="320"/>
      <c r="E1483" s="320"/>
      <c r="F1483" s="320"/>
      <c r="G1483" s="320"/>
    </row>
    <row r="1484" spans="3:7" s="120" customFormat="1" ht="12.75">
      <c r="C1484" s="320"/>
      <c r="D1484" s="320"/>
      <c r="E1484" s="320"/>
      <c r="F1484" s="320"/>
      <c r="G1484" s="320"/>
    </row>
    <row r="1485" spans="3:7" s="120" customFormat="1" ht="12.75">
      <c r="C1485" s="320"/>
      <c r="D1485" s="320"/>
      <c r="E1485" s="320"/>
      <c r="F1485" s="320"/>
      <c r="G1485" s="320"/>
    </row>
    <row r="1486" spans="3:7" s="120" customFormat="1" ht="12.75">
      <c r="C1486" s="320"/>
      <c r="D1486" s="320"/>
      <c r="E1486" s="320"/>
      <c r="F1486" s="320"/>
      <c r="G1486" s="320"/>
    </row>
    <row r="1487" spans="3:7" s="120" customFormat="1" ht="12.75">
      <c r="C1487" s="320"/>
      <c r="D1487" s="320"/>
      <c r="E1487" s="320"/>
      <c r="F1487" s="320"/>
      <c r="G1487" s="320"/>
    </row>
    <row r="1488" spans="3:7" s="120" customFormat="1" ht="12.75">
      <c r="C1488" s="320"/>
      <c r="D1488" s="320"/>
      <c r="E1488" s="320"/>
      <c r="F1488" s="320"/>
      <c r="G1488" s="320"/>
    </row>
    <row r="1489" spans="3:7" s="120" customFormat="1" ht="12.75">
      <c r="C1489" s="320"/>
      <c r="D1489" s="320"/>
      <c r="E1489" s="320"/>
      <c r="F1489" s="320"/>
      <c r="G1489" s="320"/>
    </row>
    <row r="1490" spans="3:7" s="120" customFormat="1" ht="12.75">
      <c r="C1490" s="320"/>
      <c r="D1490" s="320"/>
      <c r="E1490" s="320"/>
      <c r="F1490" s="320"/>
      <c r="G1490" s="320"/>
    </row>
    <row r="1491" spans="3:7" s="120" customFormat="1" ht="12.75">
      <c r="C1491" s="320"/>
      <c r="D1491" s="320"/>
      <c r="E1491" s="320"/>
      <c r="F1491" s="320"/>
      <c r="G1491" s="320"/>
    </row>
    <row r="1492" spans="3:7" s="120" customFormat="1" ht="12.75">
      <c r="C1492" s="320"/>
      <c r="D1492" s="320"/>
      <c r="E1492" s="320"/>
      <c r="F1492" s="320"/>
      <c r="G1492" s="320"/>
    </row>
    <row r="1493" spans="3:7" s="120" customFormat="1" ht="12.75">
      <c r="C1493" s="320"/>
      <c r="D1493" s="320"/>
      <c r="E1493" s="320"/>
      <c r="F1493" s="320"/>
      <c r="G1493" s="320"/>
    </row>
    <row r="1494" spans="3:7" s="120" customFormat="1" ht="12.75">
      <c r="C1494" s="320"/>
      <c r="D1494" s="320"/>
      <c r="E1494" s="320"/>
      <c r="F1494" s="320"/>
      <c r="G1494" s="320"/>
    </row>
    <row r="1495" spans="3:7" s="120" customFormat="1" ht="12.75">
      <c r="C1495" s="320"/>
      <c r="D1495" s="320"/>
      <c r="E1495" s="320"/>
      <c r="F1495" s="320"/>
      <c r="G1495" s="320"/>
    </row>
    <row r="1496" spans="3:7" s="120" customFormat="1" ht="12.75">
      <c r="C1496" s="320"/>
      <c r="D1496" s="320"/>
      <c r="E1496" s="320"/>
      <c r="F1496" s="320"/>
      <c r="G1496" s="320"/>
    </row>
    <row r="1497" spans="3:7" s="120" customFormat="1" ht="12.75">
      <c r="C1497" s="320"/>
      <c r="D1497" s="320"/>
      <c r="E1497" s="320"/>
      <c r="F1497" s="320"/>
      <c r="G1497" s="320"/>
    </row>
    <row r="1498" spans="3:7" s="120" customFormat="1" ht="12.75">
      <c r="C1498" s="320"/>
      <c r="D1498" s="320"/>
      <c r="E1498" s="320"/>
      <c r="F1498" s="320"/>
      <c r="G1498" s="320"/>
    </row>
    <row r="1499" spans="3:7" s="120" customFormat="1" ht="12.75">
      <c r="C1499" s="320"/>
      <c r="D1499" s="320"/>
      <c r="E1499" s="320"/>
      <c r="F1499" s="320"/>
      <c r="G1499" s="320"/>
    </row>
    <row r="1500" spans="3:7" s="120" customFormat="1" ht="12.75">
      <c r="C1500" s="320"/>
      <c r="D1500" s="320"/>
      <c r="E1500" s="320"/>
      <c r="F1500" s="320"/>
      <c r="G1500" s="320"/>
    </row>
    <row r="1501" spans="3:7" s="120" customFormat="1" ht="12.75">
      <c r="C1501" s="320"/>
      <c r="D1501" s="320"/>
      <c r="E1501" s="320"/>
      <c r="F1501" s="320"/>
      <c r="G1501" s="320"/>
    </row>
    <row r="1502" spans="3:7" s="120" customFormat="1" ht="12.75">
      <c r="C1502" s="320"/>
      <c r="D1502" s="320"/>
      <c r="E1502" s="320"/>
      <c r="F1502" s="320"/>
      <c r="G1502" s="320"/>
    </row>
    <row r="1503" spans="3:7" s="120" customFormat="1" ht="12.75">
      <c r="C1503" s="320"/>
      <c r="D1503" s="320"/>
      <c r="E1503" s="320"/>
      <c r="F1503" s="320"/>
      <c r="G1503" s="320"/>
    </row>
    <row r="1504" spans="3:7" s="120" customFormat="1" ht="12.75">
      <c r="C1504" s="320"/>
      <c r="D1504" s="320"/>
      <c r="E1504" s="320"/>
      <c r="F1504" s="320"/>
      <c r="G1504" s="320"/>
    </row>
    <row r="1505" spans="3:7" s="120" customFormat="1" ht="12.75">
      <c r="C1505" s="320"/>
      <c r="D1505" s="320"/>
      <c r="E1505" s="320"/>
      <c r="F1505" s="320"/>
      <c r="G1505" s="320"/>
    </row>
    <row r="1506" spans="3:7" s="120" customFormat="1" ht="12.75">
      <c r="C1506" s="320"/>
      <c r="D1506" s="320"/>
      <c r="E1506" s="320"/>
      <c r="F1506" s="320"/>
      <c r="G1506" s="320"/>
    </row>
    <row r="1507" spans="3:7" s="120" customFormat="1" ht="12.75">
      <c r="C1507" s="320"/>
      <c r="D1507" s="320"/>
      <c r="E1507" s="320"/>
      <c r="F1507" s="320"/>
      <c r="G1507" s="320"/>
    </row>
    <row r="1508" spans="3:7" s="120" customFormat="1" ht="12.75">
      <c r="C1508" s="320"/>
      <c r="D1508" s="320"/>
      <c r="E1508" s="320"/>
      <c r="F1508" s="320"/>
      <c r="G1508" s="320"/>
    </row>
    <row r="1509" spans="3:7" s="120" customFormat="1" ht="12.75">
      <c r="C1509" s="320"/>
      <c r="D1509" s="320"/>
      <c r="E1509" s="320"/>
      <c r="F1509" s="320"/>
      <c r="G1509" s="320"/>
    </row>
    <row r="1510" spans="3:7" s="120" customFormat="1" ht="12.75">
      <c r="C1510" s="320"/>
      <c r="D1510" s="320"/>
      <c r="E1510" s="320"/>
      <c r="F1510" s="320"/>
      <c r="G1510" s="320"/>
    </row>
    <row r="1511" spans="3:7" s="120" customFormat="1" ht="12.75">
      <c r="C1511" s="320"/>
      <c r="D1511" s="320"/>
      <c r="E1511" s="320"/>
      <c r="F1511" s="320"/>
      <c r="G1511" s="320"/>
    </row>
    <row r="1512" spans="3:7" s="120" customFormat="1" ht="12.75">
      <c r="C1512" s="320"/>
      <c r="D1512" s="320"/>
      <c r="E1512" s="320"/>
      <c r="F1512" s="320"/>
      <c r="G1512" s="320"/>
    </row>
    <row r="1513" spans="3:7" s="120" customFormat="1" ht="12.75">
      <c r="C1513" s="320"/>
      <c r="D1513" s="320"/>
      <c r="E1513" s="320"/>
      <c r="F1513" s="320"/>
      <c r="G1513" s="320"/>
    </row>
    <row r="1514" spans="3:7" s="120" customFormat="1" ht="12.75">
      <c r="C1514" s="320"/>
      <c r="D1514" s="320"/>
      <c r="E1514" s="320"/>
      <c r="F1514" s="320"/>
      <c r="G1514" s="320"/>
    </row>
    <row r="1515" spans="3:7" s="120" customFormat="1" ht="12.75">
      <c r="C1515" s="320"/>
      <c r="D1515" s="320"/>
      <c r="E1515" s="320"/>
      <c r="F1515" s="320"/>
      <c r="G1515" s="320"/>
    </row>
    <row r="1516" spans="3:7" s="120" customFormat="1" ht="12.75">
      <c r="C1516" s="320"/>
      <c r="D1516" s="320"/>
      <c r="E1516" s="320"/>
      <c r="F1516" s="320"/>
      <c r="G1516" s="320"/>
    </row>
    <row r="1517" spans="3:7" s="120" customFormat="1" ht="12.75">
      <c r="C1517" s="320"/>
      <c r="D1517" s="320"/>
      <c r="E1517" s="320"/>
      <c r="F1517" s="320"/>
      <c r="G1517" s="320"/>
    </row>
    <row r="1518" spans="3:7" s="120" customFormat="1" ht="12.75">
      <c r="C1518" s="320"/>
      <c r="D1518" s="320"/>
      <c r="E1518" s="320"/>
      <c r="F1518" s="320"/>
      <c r="G1518" s="320"/>
    </row>
    <row r="1519" spans="3:7" s="120" customFormat="1" ht="12.75">
      <c r="C1519" s="320"/>
      <c r="D1519" s="320"/>
      <c r="E1519" s="320"/>
      <c r="F1519" s="320"/>
      <c r="G1519" s="320"/>
    </row>
    <row r="1520" spans="3:7" s="120" customFormat="1" ht="12.75">
      <c r="C1520" s="320"/>
      <c r="D1520" s="320"/>
      <c r="E1520" s="320"/>
      <c r="F1520" s="320"/>
      <c r="G1520" s="320"/>
    </row>
    <row r="1521" spans="3:7" s="120" customFormat="1" ht="12.75">
      <c r="C1521" s="320"/>
      <c r="D1521" s="320"/>
      <c r="E1521" s="320"/>
      <c r="F1521" s="320"/>
      <c r="G1521" s="320"/>
    </row>
    <row r="1522" spans="3:7" s="120" customFormat="1" ht="12.75">
      <c r="C1522" s="320"/>
      <c r="D1522" s="320"/>
      <c r="E1522" s="320"/>
      <c r="F1522" s="320"/>
      <c r="G1522" s="320"/>
    </row>
    <row r="1523" spans="3:7" s="120" customFormat="1" ht="12.75">
      <c r="C1523" s="320"/>
      <c r="D1523" s="320"/>
      <c r="E1523" s="320"/>
      <c r="F1523" s="320"/>
      <c r="G1523" s="320"/>
    </row>
    <row r="1524" spans="3:7" s="120" customFormat="1" ht="12.75">
      <c r="C1524" s="320"/>
      <c r="D1524" s="320"/>
      <c r="E1524" s="320"/>
      <c r="F1524" s="320"/>
      <c r="G1524" s="320"/>
    </row>
    <row r="1525" spans="3:7" s="120" customFormat="1" ht="12.75">
      <c r="C1525" s="320"/>
      <c r="D1525" s="320"/>
      <c r="E1525" s="320"/>
      <c r="F1525" s="320"/>
      <c r="G1525" s="320"/>
    </row>
    <row r="1526" spans="3:7" s="120" customFormat="1" ht="12.75">
      <c r="C1526" s="320"/>
      <c r="D1526" s="320"/>
      <c r="E1526" s="320"/>
      <c r="F1526" s="320"/>
      <c r="G1526" s="320"/>
    </row>
    <row r="1527" spans="3:7" s="120" customFormat="1" ht="12.75">
      <c r="C1527" s="320"/>
      <c r="D1527" s="320"/>
      <c r="E1527" s="320"/>
      <c r="F1527" s="320"/>
      <c r="G1527" s="320"/>
    </row>
    <row r="1528" spans="3:7" s="120" customFormat="1" ht="12.75">
      <c r="C1528" s="320"/>
      <c r="D1528" s="320"/>
      <c r="E1528" s="320"/>
      <c r="F1528" s="320"/>
      <c r="G1528" s="320"/>
    </row>
    <row r="1529" spans="3:7" s="120" customFormat="1" ht="12.75">
      <c r="C1529" s="320"/>
      <c r="D1529" s="320"/>
      <c r="E1529" s="320"/>
      <c r="F1529" s="320"/>
      <c r="G1529" s="320"/>
    </row>
    <row r="1530" spans="3:7" s="120" customFormat="1" ht="12.75">
      <c r="C1530" s="320"/>
      <c r="D1530" s="320"/>
      <c r="E1530" s="320"/>
      <c r="F1530" s="320"/>
      <c r="G1530" s="320"/>
    </row>
    <row r="1531" spans="3:7" s="120" customFormat="1" ht="12.75">
      <c r="C1531" s="320"/>
      <c r="D1531" s="320"/>
      <c r="E1531" s="320"/>
      <c r="F1531" s="320"/>
      <c r="G1531" s="320"/>
    </row>
    <row r="1532" spans="3:7" s="120" customFormat="1" ht="12.75">
      <c r="C1532" s="320"/>
      <c r="D1532" s="320"/>
      <c r="E1532" s="320"/>
      <c r="F1532" s="320"/>
      <c r="G1532" s="320"/>
    </row>
    <row r="1533" spans="3:7" s="120" customFormat="1" ht="12.75">
      <c r="C1533" s="320"/>
      <c r="D1533" s="320"/>
      <c r="E1533" s="320"/>
      <c r="F1533" s="320"/>
      <c r="G1533" s="320"/>
    </row>
    <row r="1534" spans="3:7" s="120" customFormat="1" ht="12.75">
      <c r="C1534" s="320"/>
      <c r="D1534" s="320"/>
      <c r="E1534" s="320"/>
      <c r="F1534" s="320"/>
      <c r="G1534" s="320"/>
    </row>
    <row r="1535" spans="3:7" s="120" customFormat="1" ht="12.75">
      <c r="C1535" s="320"/>
      <c r="D1535" s="320"/>
      <c r="E1535" s="320"/>
      <c r="F1535" s="320"/>
      <c r="G1535" s="320"/>
    </row>
    <row r="1536" spans="3:7" s="120" customFormat="1" ht="12.75">
      <c r="C1536" s="320"/>
      <c r="D1536" s="320"/>
      <c r="E1536" s="320"/>
      <c r="F1536" s="320"/>
      <c r="G1536" s="320"/>
    </row>
    <row r="1537" spans="3:7" s="120" customFormat="1" ht="12.75">
      <c r="C1537" s="320"/>
      <c r="D1537" s="320"/>
      <c r="E1537" s="320"/>
      <c r="F1537" s="320"/>
      <c r="G1537" s="320"/>
    </row>
    <row r="1538" spans="3:7" s="120" customFormat="1" ht="12.75">
      <c r="C1538" s="320"/>
      <c r="D1538" s="320"/>
      <c r="E1538" s="320"/>
      <c r="F1538" s="320"/>
      <c r="G1538" s="320"/>
    </row>
    <row r="1539" spans="3:7" s="120" customFormat="1" ht="12.75">
      <c r="C1539" s="320"/>
      <c r="D1539" s="320"/>
      <c r="E1539" s="320"/>
      <c r="F1539" s="320"/>
      <c r="G1539" s="320"/>
    </row>
    <row r="1540" spans="3:7" s="120" customFormat="1" ht="12.75">
      <c r="C1540" s="320"/>
      <c r="D1540" s="320"/>
      <c r="E1540" s="320"/>
      <c r="F1540" s="320"/>
      <c r="G1540" s="320"/>
    </row>
    <row r="1541" spans="3:7" s="120" customFormat="1" ht="12.75">
      <c r="C1541" s="320"/>
      <c r="D1541" s="320"/>
      <c r="E1541" s="320"/>
      <c r="F1541" s="320"/>
      <c r="G1541" s="320"/>
    </row>
    <row r="1542" spans="3:7" s="120" customFormat="1" ht="12.75">
      <c r="C1542" s="320"/>
      <c r="D1542" s="320"/>
      <c r="E1542" s="320"/>
      <c r="F1542" s="320"/>
      <c r="G1542" s="320"/>
    </row>
    <row r="1543" spans="3:7" s="120" customFormat="1" ht="12.75">
      <c r="C1543" s="320"/>
      <c r="D1543" s="320"/>
      <c r="E1543" s="320"/>
      <c r="F1543" s="320"/>
      <c r="G1543" s="320"/>
    </row>
    <row r="1544" spans="3:7" s="120" customFormat="1" ht="12.75">
      <c r="C1544" s="320"/>
      <c r="D1544" s="320"/>
      <c r="E1544" s="320"/>
      <c r="F1544" s="320"/>
      <c r="G1544" s="320"/>
    </row>
    <row r="1545" spans="3:7" s="120" customFormat="1" ht="12.75">
      <c r="C1545" s="320"/>
      <c r="D1545" s="320"/>
      <c r="E1545" s="320"/>
      <c r="F1545" s="320"/>
      <c r="G1545" s="320"/>
    </row>
    <row r="1546" spans="3:7" s="120" customFormat="1" ht="12.75">
      <c r="C1546" s="320"/>
      <c r="D1546" s="320"/>
      <c r="E1546" s="320"/>
      <c r="F1546" s="320"/>
      <c r="G1546" s="320"/>
    </row>
    <row r="1547" spans="3:7" s="120" customFormat="1" ht="12.75">
      <c r="C1547" s="320"/>
      <c r="D1547" s="320"/>
      <c r="E1547" s="320"/>
      <c r="F1547" s="320"/>
      <c r="G1547" s="320"/>
    </row>
    <row r="1548" spans="3:7" s="120" customFormat="1" ht="12.75">
      <c r="C1548" s="320"/>
      <c r="D1548" s="320"/>
      <c r="E1548" s="320"/>
      <c r="F1548" s="320"/>
      <c r="G1548" s="320"/>
    </row>
    <row r="1549" spans="3:7" s="120" customFormat="1" ht="12.75">
      <c r="C1549" s="320"/>
      <c r="D1549" s="320"/>
      <c r="E1549" s="320"/>
      <c r="F1549" s="320"/>
      <c r="G1549" s="320"/>
    </row>
    <row r="1550" spans="3:7" s="120" customFormat="1" ht="12.75">
      <c r="C1550" s="320"/>
      <c r="D1550" s="320"/>
      <c r="E1550" s="320"/>
      <c r="F1550" s="320"/>
      <c r="G1550" s="320"/>
    </row>
    <row r="1551" spans="3:7" s="120" customFormat="1" ht="12.75">
      <c r="C1551" s="320"/>
      <c r="D1551" s="320"/>
      <c r="E1551" s="320"/>
      <c r="F1551" s="320"/>
      <c r="G1551" s="320"/>
    </row>
    <row r="1552" spans="3:7" s="120" customFormat="1" ht="12.75">
      <c r="C1552" s="320"/>
      <c r="D1552" s="320"/>
      <c r="E1552" s="320"/>
      <c r="F1552" s="320"/>
      <c r="G1552" s="320"/>
    </row>
    <row r="1553" spans="3:7" s="120" customFormat="1" ht="12.75">
      <c r="C1553" s="320"/>
      <c r="D1553" s="320"/>
      <c r="E1553" s="320"/>
      <c r="F1553" s="320"/>
      <c r="G1553" s="320"/>
    </row>
    <row r="1554" spans="3:7" s="120" customFormat="1" ht="12.75">
      <c r="C1554" s="320"/>
      <c r="D1554" s="320"/>
      <c r="E1554" s="320"/>
      <c r="F1554" s="320"/>
      <c r="G1554" s="320"/>
    </row>
    <row r="1555" spans="3:7" s="120" customFormat="1" ht="12.75">
      <c r="C1555" s="320"/>
      <c r="D1555" s="320"/>
      <c r="E1555" s="320"/>
      <c r="F1555" s="320"/>
      <c r="G1555" s="320"/>
    </row>
    <row r="1556" spans="3:7" s="120" customFormat="1" ht="12.75">
      <c r="C1556" s="320"/>
      <c r="D1556" s="320"/>
      <c r="E1556" s="320"/>
      <c r="F1556" s="320"/>
      <c r="G1556" s="320"/>
    </row>
    <row r="1557" spans="3:7" s="120" customFormat="1" ht="12.75">
      <c r="C1557" s="320"/>
      <c r="D1557" s="320"/>
      <c r="E1557" s="320"/>
      <c r="F1557" s="320"/>
      <c r="G1557" s="320"/>
    </row>
    <row r="1558" spans="3:7" s="120" customFormat="1" ht="12.75">
      <c r="C1558" s="320"/>
      <c r="D1558" s="320"/>
      <c r="E1558" s="320"/>
      <c r="F1558" s="320"/>
      <c r="G1558" s="320"/>
    </row>
    <row r="1559" spans="3:7" s="120" customFormat="1" ht="12.75">
      <c r="C1559" s="320"/>
      <c r="D1559" s="320"/>
      <c r="E1559" s="320"/>
      <c r="F1559" s="320"/>
      <c r="G1559" s="320"/>
    </row>
    <row r="1560" spans="3:7" s="120" customFormat="1" ht="12.75">
      <c r="C1560" s="320"/>
      <c r="D1560" s="320"/>
      <c r="E1560" s="320"/>
      <c r="F1560" s="320"/>
      <c r="G1560" s="320"/>
    </row>
    <row r="1561" spans="3:7" s="120" customFormat="1" ht="12.75">
      <c r="C1561" s="320"/>
      <c r="D1561" s="320"/>
      <c r="E1561" s="320"/>
      <c r="F1561" s="320"/>
      <c r="G1561" s="320"/>
    </row>
    <row r="1562" spans="3:7" s="120" customFormat="1" ht="12.75">
      <c r="C1562" s="320"/>
      <c r="D1562" s="320"/>
      <c r="E1562" s="320"/>
      <c r="F1562" s="320"/>
      <c r="G1562" s="320"/>
    </row>
    <row r="1563" spans="3:7" s="120" customFormat="1" ht="12.75">
      <c r="C1563" s="320"/>
      <c r="D1563" s="320"/>
      <c r="E1563" s="320"/>
      <c r="F1563" s="320"/>
      <c r="G1563" s="320"/>
    </row>
    <row r="1564" spans="3:7" s="120" customFormat="1" ht="12.75">
      <c r="C1564" s="320"/>
      <c r="D1564" s="320"/>
      <c r="E1564" s="320"/>
      <c r="F1564" s="320"/>
      <c r="G1564" s="320"/>
    </row>
    <row r="1565" spans="3:7" s="120" customFormat="1" ht="12.75">
      <c r="C1565" s="320"/>
      <c r="D1565" s="320"/>
      <c r="E1565" s="320"/>
      <c r="F1565" s="320"/>
      <c r="G1565" s="320"/>
    </row>
    <row r="1566" spans="3:7" s="120" customFormat="1" ht="12.75">
      <c r="C1566" s="320"/>
      <c r="D1566" s="320"/>
      <c r="E1566" s="320"/>
      <c r="F1566" s="320"/>
      <c r="G1566" s="320"/>
    </row>
    <row r="1567" spans="3:7" s="120" customFormat="1" ht="12.75">
      <c r="C1567" s="320"/>
      <c r="D1567" s="320"/>
      <c r="E1567" s="320"/>
      <c r="F1567" s="320"/>
      <c r="G1567" s="320"/>
    </row>
    <row r="1568" spans="3:7" s="120" customFormat="1" ht="12.75">
      <c r="C1568" s="320"/>
      <c r="D1568" s="320"/>
      <c r="E1568" s="320"/>
      <c r="F1568" s="320"/>
      <c r="G1568" s="320"/>
    </row>
    <row r="1569" spans="3:7" s="120" customFormat="1" ht="12.75">
      <c r="C1569" s="320"/>
      <c r="D1569" s="320"/>
      <c r="E1569" s="320"/>
      <c r="F1569" s="320"/>
      <c r="G1569" s="320"/>
    </row>
    <row r="1570" spans="3:7" s="120" customFormat="1" ht="12.75">
      <c r="C1570" s="320"/>
      <c r="D1570" s="320"/>
      <c r="E1570" s="320"/>
      <c r="F1570" s="320"/>
      <c r="G1570" s="320"/>
    </row>
    <row r="1571" spans="3:7" s="120" customFormat="1" ht="12.75">
      <c r="C1571" s="320"/>
      <c r="D1571" s="320"/>
      <c r="E1571" s="320"/>
      <c r="F1571" s="320"/>
      <c r="G1571" s="320"/>
    </row>
    <row r="1572" spans="3:7" s="120" customFormat="1" ht="12.75">
      <c r="C1572" s="320"/>
      <c r="D1572" s="320"/>
      <c r="E1572" s="320"/>
      <c r="F1572" s="320"/>
      <c r="G1572" s="320"/>
    </row>
    <row r="1573" spans="3:7" s="120" customFormat="1" ht="12.75">
      <c r="C1573" s="320"/>
      <c r="D1573" s="320"/>
      <c r="E1573" s="320"/>
      <c r="F1573" s="320"/>
      <c r="G1573" s="320"/>
    </row>
    <row r="1574" spans="3:7" s="120" customFormat="1" ht="12.75">
      <c r="C1574" s="320"/>
      <c r="D1574" s="320"/>
      <c r="E1574" s="320"/>
      <c r="F1574" s="320"/>
      <c r="G1574" s="320"/>
    </row>
    <row r="1575" spans="3:7" s="120" customFormat="1" ht="12.75">
      <c r="C1575" s="320"/>
      <c r="D1575" s="320"/>
      <c r="E1575" s="320"/>
      <c r="F1575" s="320"/>
      <c r="G1575" s="320"/>
    </row>
    <row r="1576" spans="3:7" s="120" customFormat="1" ht="12.75">
      <c r="C1576" s="320"/>
      <c r="D1576" s="320"/>
      <c r="E1576" s="320"/>
      <c r="F1576" s="320"/>
      <c r="G1576" s="320"/>
    </row>
    <row r="1577" spans="3:7" s="120" customFormat="1" ht="12.75">
      <c r="C1577" s="320"/>
      <c r="D1577" s="320"/>
      <c r="E1577" s="320"/>
      <c r="F1577" s="320"/>
      <c r="G1577" s="320"/>
    </row>
    <row r="1578" spans="3:7" s="120" customFormat="1" ht="12.75">
      <c r="C1578" s="320"/>
      <c r="D1578" s="320"/>
      <c r="E1578" s="320"/>
      <c r="F1578" s="320"/>
      <c r="G1578" s="320"/>
    </row>
    <row r="1579" spans="3:7" s="120" customFormat="1" ht="12.75">
      <c r="C1579" s="320"/>
      <c r="D1579" s="320"/>
      <c r="E1579" s="320"/>
      <c r="F1579" s="320"/>
      <c r="G1579" s="320"/>
    </row>
    <row r="1580" spans="3:7" s="120" customFormat="1" ht="12.75">
      <c r="C1580" s="320"/>
      <c r="D1580" s="320"/>
      <c r="E1580" s="320"/>
      <c r="F1580" s="320"/>
      <c r="G1580" s="320"/>
    </row>
    <row r="1581" spans="3:7" s="120" customFormat="1" ht="12.75">
      <c r="C1581" s="320"/>
      <c r="D1581" s="320"/>
      <c r="E1581" s="320"/>
      <c r="F1581" s="320"/>
      <c r="G1581" s="320"/>
    </row>
    <row r="1582" spans="3:7" s="120" customFormat="1" ht="12.75">
      <c r="C1582" s="320"/>
      <c r="D1582" s="320"/>
      <c r="E1582" s="320"/>
      <c r="F1582" s="320"/>
      <c r="G1582" s="320"/>
    </row>
    <row r="1583" spans="3:7" s="120" customFormat="1" ht="12.75">
      <c r="C1583" s="320"/>
      <c r="D1583" s="320"/>
      <c r="E1583" s="320"/>
      <c r="F1583" s="320"/>
      <c r="G1583" s="320"/>
    </row>
    <row r="1584" spans="3:7" s="120" customFormat="1" ht="12.75">
      <c r="C1584" s="320"/>
      <c r="D1584" s="320"/>
      <c r="E1584" s="320"/>
      <c r="F1584" s="320"/>
      <c r="G1584" s="320"/>
    </row>
    <row r="1585" spans="3:7" s="120" customFormat="1" ht="12.75">
      <c r="C1585" s="320"/>
      <c r="D1585" s="320"/>
      <c r="E1585" s="320"/>
      <c r="F1585" s="320"/>
      <c r="G1585" s="320"/>
    </row>
    <row r="1586" spans="3:7" s="120" customFormat="1" ht="12.75">
      <c r="C1586" s="320"/>
      <c r="D1586" s="320"/>
      <c r="E1586" s="320"/>
      <c r="F1586" s="320"/>
      <c r="G1586" s="320"/>
    </row>
    <row r="1587" spans="3:7" s="120" customFormat="1" ht="12.75">
      <c r="C1587" s="320"/>
      <c r="D1587" s="320"/>
      <c r="E1587" s="320"/>
      <c r="F1587" s="320"/>
      <c r="G1587" s="320"/>
    </row>
    <row r="1588" spans="3:7" s="120" customFormat="1" ht="12.75">
      <c r="C1588" s="320"/>
      <c r="D1588" s="320"/>
      <c r="E1588" s="320"/>
      <c r="F1588" s="320"/>
      <c r="G1588" s="320"/>
    </row>
    <row r="1589" spans="3:7" s="120" customFormat="1" ht="12.75">
      <c r="C1589" s="320"/>
      <c r="D1589" s="320"/>
      <c r="E1589" s="320"/>
      <c r="F1589" s="320"/>
      <c r="G1589" s="320"/>
    </row>
    <row r="1590" spans="3:7" s="120" customFormat="1" ht="12.75">
      <c r="C1590" s="320"/>
      <c r="D1590" s="320"/>
      <c r="E1590" s="320"/>
      <c r="F1590" s="320"/>
      <c r="G1590" s="320"/>
    </row>
    <row r="1591" spans="3:7" s="120" customFormat="1" ht="12.75">
      <c r="C1591" s="320"/>
      <c r="D1591" s="320"/>
      <c r="E1591" s="320"/>
      <c r="F1591" s="320"/>
      <c r="G1591" s="320"/>
    </row>
    <row r="1592" spans="3:7" s="120" customFormat="1" ht="12.75">
      <c r="C1592" s="320"/>
      <c r="D1592" s="320"/>
      <c r="E1592" s="320"/>
      <c r="F1592" s="320"/>
      <c r="G1592" s="320"/>
    </row>
    <row r="1593" spans="3:7" s="120" customFormat="1" ht="12.75">
      <c r="C1593" s="320"/>
      <c r="D1593" s="320"/>
      <c r="E1593" s="320"/>
      <c r="F1593" s="320"/>
      <c r="G1593" s="320"/>
    </row>
    <row r="1594" spans="3:7" s="120" customFormat="1" ht="12.75">
      <c r="C1594" s="320"/>
      <c r="D1594" s="320"/>
      <c r="E1594" s="320"/>
      <c r="F1594" s="320"/>
      <c r="G1594" s="320"/>
    </row>
    <row r="1595" spans="3:7" s="120" customFormat="1" ht="12.75">
      <c r="C1595" s="320"/>
      <c r="D1595" s="320"/>
      <c r="E1595" s="320"/>
      <c r="F1595" s="320"/>
      <c r="G1595" s="320"/>
    </row>
    <row r="1596" spans="3:7" s="120" customFormat="1" ht="12.75">
      <c r="C1596" s="320"/>
      <c r="D1596" s="320"/>
      <c r="E1596" s="320"/>
      <c r="F1596" s="320"/>
      <c r="G1596" s="320"/>
    </row>
    <row r="1597" spans="3:7" s="120" customFormat="1" ht="12.75">
      <c r="C1597" s="320"/>
      <c r="D1597" s="320"/>
      <c r="E1597" s="320"/>
      <c r="F1597" s="320"/>
      <c r="G1597" s="320"/>
    </row>
    <row r="1598" spans="3:7" s="120" customFormat="1" ht="12.75">
      <c r="C1598" s="320"/>
      <c r="D1598" s="320"/>
      <c r="E1598" s="320"/>
      <c r="F1598" s="320"/>
      <c r="G1598" s="320"/>
    </row>
    <row r="1599" spans="3:7" s="120" customFormat="1" ht="12.75">
      <c r="C1599" s="320"/>
      <c r="D1599" s="320"/>
      <c r="E1599" s="320"/>
      <c r="F1599" s="320"/>
      <c r="G1599" s="320"/>
    </row>
    <row r="1600" spans="3:7" s="120" customFormat="1" ht="12.75">
      <c r="C1600" s="320"/>
      <c r="D1600" s="320"/>
      <c r="E1600" s="320"/>
      <c r="F1600" s="320"/>
      <c r="G1600" s="320"/>
    </row>
    <row r="1601" spans="3:7" s="120" customFormat="1" ht="12.75">
      <c r="C1601" s="320"/>
      <c r="D1601" s="320"/>
      <c r="E1601" s="320"/>
      <c r="F1601" s="320"/>
      <c r="G1601" s="320"/>
    </row>
    <row r="1602" spans="3:7" s="120" customFormat="1" ht="12.75">
      <c r="C1602" s="320"/>
      <c r="D1602" s="320"/>
      <c r="E1602" s="320"/>
      <c r="F1602" s="320"/>
      <c r="G1602" s="320"/>
    </row>
    <row r="1603" spans="3:7" s="120" customFormat="1" ht="12.75">
      <c r="C1603" s="320"/>
      <c r="D1603" s="320"/>
      <c r="E1603" s="320"/>
      <c r="F1603" s="320"/>
      <c r="G1603" s="320"/>
    </row>
    <row r="1604" spans="3:7" s="120" customFormat="1" ht="12.75">
      <c r="C1604" s="320"/>
      <c r="D1604" s="320"/>
      <c r="E1604" s="320"/>
      <c r="F1604" s="320"/>
      <c r="G1604" s="320"/>
    </row>
    <row r="1605" spans="3:7" s="120" customFormat="1" ht="12.75">
      <c r="C1605" s="320"/>
      <c r="D1605" s="320"/>
      <c r="E1605" s="320"/>
      <c r="F1605" s="320"/>
      <c r="G1605" s="320"/>
    </row>
    <row r="1606" spans="3:7" s="120" customFormat="1" ht="12.75">
      <c r="C1606" s="320"/>
      <c r="D1606" s="320"/>
      <c r="E1606" s="320"/>
      <c r="F1606" s="320"/>
      <c r="G1606" s="320"/>
    </row>
    <row r="1607" spans="3:7" s="120" customFormat="1" ht="12.75">
      <c r="C1607" s="320"/>
      <c r="D1607" s="320"/>
      <c r="E1607" s="320"/>
      <c r="F1607" s="320"/>
      <c r="G1607" s="320"/>
    </row>
    <row r="1608" spans="3:7" s="120" customFormat="1" ht="12.75">
      <c r="C1608" s="320"/>
      <c r="D1608" s="320"/>
      <c r="E1608" s="320"/>
      <c r="F1608" s="320"/>
      <c r="G1608" s="320"/>
    </row>
    <row r="1609" spans="3:7" s="120" customFormat="1" ht="12.75">
      <c r="C1609" s="320"/>
      <c r="D1609" s="320"/>
      <c r="E1609" s="320"/>
      <c r="F1609" s="320"/>
      <c r="G1609" s="320"/>
    </row>
    <row r="1610" spans="3:7" s="120" customFormat="1" ht="12.75">
      <c r="C1610" s="320"/>
      <c r="D1610" s="320"/>
      <c r="E1610" s="320"/>
      <c r="F1610" s="320"/>
      <c r="G1610" s="320"/>
    </row>
    <row r="1611" spans="3:7" s="120" customFormat="1" ht="12.75">
      <c r="C1611" s="320"/>
      <c r="D1611" s="320"/>
      <c r="E1611" s="320"/>
      <c r="F1611" s="320"/>
      <c r="G1611" s="320"/>
    </row>
    <row r="1612" spans="3:7" s="120" customFormat="1" ht="12.75">
      <c r="C1612" s="320"/>
      <c r="D1612" s="320"/>
      <c r="E1612" s="320"/>
      <c r="F1612" s="320"/>
      <c r="G1612" s="320"/>
    </row>
    <row r="1613" spans="3:7" s="120" customFormat="1" ht="12.75">
      <c r="C1613" s="320"/>
      <c r="D1613" s="320"/>
      <c r="E1613" s="320"/>
      <c r="F1613" s="320"/>
      <c r="G1613" s="320"/>
    </row>
    <row r="1614" spans="3:7" s="120" customFormat="1" ht="12.75">
      <c r="C1614" s="320"/>
      <c r="D1614" s="320"/>
      <c r="E1614" s="320"/>
      <c r="F1614" s="320"/>
      <c r="G1614" s="320"/>
    </row>
    <row r="1615" spans="3:7" s="120" customFormat="1" ht="12.75">
      <c r="C1615" s="320"/>
      <c r="D1615" s="320"/>
      <c r="E1615" s="320"/>
      <c r="F1615" s="320"/>
      <c r="G1615" s="320"/>
    </row>
    <row r="1616" spans="3:7" s="120" customFormat="1" ht="12.75">
      <c r="C1616" s="320"/>
      <c r="D1616" s="320"/>
      <c r="E1616" s="320"/>
      <c r="F1616" s="320"/>
      <c r="G1616" s="320"/>
    </row>
    <row r="1617" spans="3:7" s="120" customFormat="1" ht="12.75">
      <c r="C1617" s="320"/>
      <c r="D1617" s="320"/>
      <c r="E1617" s="320"/>
      <c r="F1617" s="320"/>
      <c r="G1617" s="320"/>
    </row>
    <row r="1618" spans="3:7" s="120" customFormat="1" ht="12.75">
      <c r="C1618" s="320"/>
      <c r="D1618" s="320"/>
      <c r="E1618" s="320"/>
      <c r="F1618" s="320"/>
      <c r="G1618" s="320"/>
    </row>
    <row r="1619" spans="3:7" s="120" customFormat="1" ht="12.75">
      <c r="C1619" s="320"/>
      <c r="D1619" s="320"/>
      <c r="E1619" s="320"/>
      <c r="F1619" s="320"/>
      <c r="G1619" s="320"/>
    </row>
    <row r="1620" spans="3:7" s="120" customFormat="1" ht="12.75">
      <c r="C1620" s="320"/>
      <c r="D1620" s="320"/>
      <c r="E1620" s="320"/>
      <c r="F1620" s="320"/>
      <c r="G1620" s="320"/>
    </row>
    <row r="1621" spans="3:7" s="120" customFormat="1" ht="12.75">
      <c r="C1621" s="320"/>
      <c r="D1621" s="320"/>
      <c r="E1621" s="320"/>
      <c r="F1621" s="320"/>
      <c r="G1621" s="320"/>
    </row>
    <row r="1622" spans="3:7" s="120" customFormat="1" ht="12.75">
      <c r="C1622" s="320"/>
      <c r="D1622" s="320"/>
      <c r="E1622" s="320"/>
      <c r="F1622" s="320"/>
      <c r="G1622" s="320"/>
    </row>
    <row r="1623" spans="3:7" s="120" customFormat="1" ht="12.75">
      <c r="C1623" s="320"/>
      <c r="D1623" s="320"/>
      <c r="E1623" s="320"/>
      <c r="F1623" s="320"/>
      <c r="G1623" s="320"/>
    </row>
    <row r="1624" spans="3:7" s="120" customFormat="1" ht="12.75">
      <c r="C1624" s="320"/>
      <c r="D1624" s="320"/>
      <c r="E1624" s="320"/>
      <c r="F1624" s="320"/>
      <c r="G1624" s="320"/>
    </row>
    <row r="1625" spans="3:7" s="120" customFormat="1" ht="12.75">
      <c r="C1625" s="320"/>
      <c r="D1625" s="320"/>
      <c r="E1625" s="320"/>
      <c r="F1625" s="320"/>
      <c r="G1625" s="320"/>
    </row>
    <row r="1626" spans="3:7" s="120" customFormat="1" ht="12.75">
      <c r="C1626" s="320"/>
      <c r="D1626" s="320"/>
      <c r="E1626" s="320"/>
      <c r="F1626" s="320"/>
      <c r="G1626" s="320"/>
    </row>
    <row r="1627" spans="3:7" s="120" customFormat="1" ht="12.75">
      <c r="C1627" s="320"/>
      <c r="D1627" s="320"/>
      <c r="E1627" s="320"/>
      <c r="F1627" s="320"/>
      <c r="G1627" s="320"/>
    </row>
    <row r="1628" spans="3:7" s="120" customFormat="1" ht="12.75">
      <c r="C1628" s="320"/>
      <c r="D1628" s="320"/>
      <c r="E1628" s="320"/>
      <c r="F1628" s="320"/>
      <c r="G1628" s="320"/>
    </row>
    <row r="1629" spans="3:7" s="120" customFormat="1" ht="12.75">
      <c r="C1629" s="320"/>
      <c r="D1629" s="320"/>
      <c r="E1629" s="320"/>
      <c r="F1629" s="320"/>
      <c r="G1629" s="320"/>
    </row>
    <row r="1630" spans="3:7" s="120" customFormat="1" ht="12.75">
      <c r="C1630" s="320"/>
      <c r="D1630" s="320"/>
      <c r="E1630" s="320"/>
      <c r="F1630" s="320"/>
      <c r="G1630" s="320"/>
    </row>
    <row r="1631" spans="3:7" s="120" customFormat="1" ht="12.75">
      <c r="C1631" s="320"/>
      <c r="D1631" s="320"/>
      <c r="E1631" s="320"/>
      <c r="F1631" s="320"/>
      <c r="G1631" s="320"/>
    </row>
    <row r="1632" spans="3:7" s="120" customFormat="1" ht="12.75">
      <c r="C1632" s="320"/>
      <c r="D1632" s="320"/>
      <c r="E1632" s="320"/>
      <c r="F1632" s="320"/>
      <c r="G1632" s="320"/>
    </row>
    <row r="1633" spans="3:7" s="120" customFormat="1" ht="12.75">
      <c r="C1633" s="320"/>
      <c r="D1633" s="320"/>
      <c r="E1633" s="320"/>
      <c r="F1633" s="320"/>
      <c r="G1633" s="320"/>
    </row>
    <row r="1634" spans="3:7" s="120" customFormat="1" ht="12.75">
      <c r="C1634" s="320"/>
      <c r="D1634" s="320"/>
      <c r="E1634" s="320"/>
      <c r="F1634" s="320"/>
      <c r="G1634" s="320"/>
    </row>
    <row r="1635" spans="3:7" s="120" customFormat="1" ht="12.75">
      <c r="C1635" s="320"/>
      <c r="D1635" s="320"/>
      <c r="E1635" s="320"/>
      <c r="F1635" s="320"/>
      <c r="G1635" s="320"/>
    </row>
    <row r="1636" spans="3:7" s="120" customFormat="1" ht="12.75">
      <c r="C1636" s="320"/>
      <c r="D1636" s="320"/>
      <c r="E1636" s="320"/>
      <c r="F1636" s="320"/>
      <c r="G1636" s="320"/>
    </row>
    <row r="1637" spans="3:7" s="120" customFormat="1" ht="12.75">
      <c r="C1637" s="320"/>
      <c r="D1637" s="320"/>
      <c r="E1637" s="320"/>
      <c r="F1637" s="320"/>
      <c r="G1637" s="320"/>
    </row>
    <row r="1638" spans="3:7" s="120" customFormat="1" ht="12.75">
      <c r="C1638" s="320"/>
      <c r="D1638" s="320"/>
      <c r="E1638" s="320"/>
      <c r="F1638" s="320"/>
      <c r="G1638" s="320"/>
    </row>
    <row r="1639" spans="3:7" s="120" customFormat="1" ht="12.75">
      <c r="C1639" s="320"/>
      <c r="D1639" s="320"/>
      <c r="E1639" s="320"/>
      <c r="F1639" s="320"/>
      <c r="G1639" s="320"/>
    </row>
    <row r="1640" spans="3:7" s="120" customFormat="1" ht="12.75">
      <c r="C1640" s="320"/>
      <c r="D1640" s="320"/>
      <c r="E1640" s="320"/>
      <c r="F1640" s="320"/>
      <c r="G1640" s="320"/>
    </row>
    <row r="1641" spans="3:7" s="120" customFormat="1" ht="12.75">
      <c r="C1641" s="320"/>
      <c r="D1641" s="320"/>
      <c r="E1641" s="320"/>
      <c r="F1641" s="320"/>
      <c r="G1641" s="320"/>
    </row>
    <row r="1642" spans="3:7" s="120" customFormat="1" ht="12.75">
      <c r="C1642" s="320"/>
      <c r="D1642" s="320"/>
      <c r="E1642" s="320"/>
      <c r="F1642" s="320"/>
      <c r="G1642" s="320"/>
    </row>
    <row r="1643" spans="3:7" s="120" customFormat="1" ht="12.75">
      <c r="C1643" s="320"/>
      <c r="D1643" s="320"/>
      <c r="E1643" s="320"/>
      <c r="F1643" s="320"/>
      <c r="G1643" s="320"/>
    </row>
    <row r="1644" spans="3:7" s="120" customFormat="1" ht="12.75">
      <c r="C1644" s="320"/>
      <c r="D1644" s="320"/>
      <c r="E1644" s="320"/>
      <c r="F1644" s="320"/>
      <c r="G1644" s="320"/>
    </row>
    <row r="1645" spans="3:7" s="120" customFormat="1" ht="12.75">
      <c r="C1645" s="320"/>
      <c r="D1645" s="320"/>
      <c r="E1645" s="320"/>
      <c r="F1645" s="320"/>
      <c r="G1645" s="320"/>
    </row>
    <row r="1646" spans="3:7" s="120" customFormat="1" ht="12.75">
      <c r="C1646" s="320"/>
      <c r="D1646" s="320"/>
      <c r="E1646" s="320"/>
      <c r="F1646" s="320"/>
      <c r="G1646" s="320"/>
    </row>
    <row r="1647" spans="3:7" s="120" customFormat="1" ht="12.75">
      <c r="C1647" s="320"/>
      <c r="D1647" s="320"/>
      <c r="E1647" s="320"/>
      <c r="F1647" s="320"/>
      <c r="G1647" s="320"/>
    </row>
    <row r="1648" spans="3:7" s="120" customFormat="1" ht="12.75">
      <c r="C1648" s="320"/>
      <c r="D1648" s="320"/>
      <c r="E1648" s="320"/>
      <c r="F1648" s="320"/>
      <c r="G1648" s="320"/>
    </row>
    <row r="1649" spans="3:7" s="120" customFormat="1" ht="12.75">
      <c r="C1649" s="320"/>
      <c r="D1649" s="320"/>
      <c r="E1649" s="320"/>
      <c r="F1649" s="320"/>
      <c r="G1649" s="320"/>
    </row>
    <row r="1650" spans="3:7" s="120" customFormat="1" ht="12.75">
      <c r="C1650" s="320"/>
      <c r="D1650" s="320"/>
      <c r="E1650" s="320"/>
      <c r="F1650" s="320"/>
      <c r="G1650" s="320"/>
    </row>
    <row r="1651" spans="3:7" s="120" customFormat="1" ht="12.75">
      <c r="C1651" s="320"/>
      <c r="D1651" s="320"/>
      <c r="E1651" s="320"/>
      <c r="F1651" s="320"/>
      <c r="G1651" s="320"/>
    </row>
    <row r="1652" spans="3:7" s="120" customFormat="1" ht="12.75">
      <c r="C1652" s="320"/>
      <c r="D1652" s="320"/>
      <c r="E1652" s="320"/>
      <c r="F1652" s="320"/>
      <c r="G1652" s="320"/>
    </row>
    <row r="1653" spans="3:7" s="120" customFormat="1" ht="12.75">
      <c r="C1653" s="320"/>
      <c r="D1653" s="320"/>
      <c r="E1653" s="320"/>
      <c r="F1653" s="320"/>
      <c r="G1653" s="320"/>
    </row>
    <row r="1654" spans="3:7" s="120" customFormat="1" ht="12.75">
      <c r="C1654" s="320"/>
      <c r="D1654" s="320"/>
      <c r="E1654" s="320"/>
      <c r="F1654" s="320"/>
      <c r="G1654" s="320"/>
    </row>
    <row r="1655" spans="3:7" s="120" customFormat="1" ht="12.75">
      <c r="C1655" s="320"/>
      <c r="D1655" s="320"/>
      <c r="E1655" s="320"/>
      <c r="F1655" s="320"/>
      <c r="G1655" s="320"/>
    </row>
    <row r="1656" spans="3:7" s="120" customFormat="1" ht="12.75">
      <c r="C1656" s="320"/>
      <c r="D1656" s="320"/>
      <c r="E1656" s="320"/>
      <c r="F1656" s="320"/>
      <c r="G1656" s="320"/>
    </row>
    <row r="1657" spans="3:7" s="120" customFormat="1" ht="12.75">
      <c r="C1657" s="320"/>
      <c r="D1657" s="320"/>
      <c r="E1657" s="320"/>
      <c r="F1657" s="320"/>
      <c r="G1657" s="320"/>
    </row>
    <row r="1658" spans="3:7" s="120" customFormat="1" ht="12.75">
      <c r="C1658" s="320"/>
      <c r="D1658" s="320"/>
      <c r="E1658" s="320"/>
      <c r="F1658" s="320"/>
      <c r="G1658" s="320"/>
    </row>
    <row r="1659" spans="3:7" s="120" customFormat="1" ht="12.75">
      <c r="C1659" s="320"/>
      <c r="D1659" s="320"/>
      <c r="E1659" s="320"/>
      <c r="F1659" s="320"/>
      <c r="G1659" s="320"/>
    </row>
    <row r="1660" spans="3:7" s="120" customFormat="1" ht="12.75">
      <c r="C1660" s="320"/>
      <c r="D1660" s="320"/>
      <c r="E1660" s="320"/>
      <c r="F1660" s="320"/>
      <c r="G1660" s="320"/>
    </row>
    <row r="1661" spans="3:7" s="120" customFormat="1" ht="12.75">
      <c r="C1661" s="320"/>
      <c r="D1661" s="320"/>
      <c r="E1661" s="320"/>
      <c r="F1661" s="320"/>
      <c r="G1661" s="320"/>
    </row>
    <row r="1662" spans="3:7" s="120" customFormat="1" ht="12.75">
      <c r="C1662" s="320"/>
      <c r="D1662" s="320"/>
      <c r="E1662" s="320"/>
      <c r="F1662" s="320"/>
      <c r="G1662" s="320"/>
    </row>
    <row r="1663" spans="3:7" s="120" customFormat="1" ht="12.75">
      <c r="C1663" s="320"/>
      <c r="D1663" s="320"/>
      <c r="E1663" s="320"/>
      <c r="F1663" s="320"/>
      <c r="G1663" s="320"/>
    </row>
    <row r="1664" spans="3:7" s="120" customFormat="1" ht="12.75">
      <c r="C1664" s="320"/>
      <c r="D1664" s="320"/>
      <c r="E1664" s="320"/>
      <c r="F1664" s="320"/>
      <c r="G1664" s="320"/>
    </row>
    <row r="1665" spans="3:7" s="120" customFormat="1" ht="12.75">
      <c r="C1665" s="320"/>
      <c r="D1665" s="320"/>
      <c r="E1665" s="320"/>
      <c r="F1665" s="320"/>
      <c r="G1665" s="320"/>
    </row>
    <row r="1666" spans="3:7" s="120" customFormat="1" ht="12.75">
      <c r="C1666" s="320"/>
      <c r="D1666" s="320"/>
      <c r="E1666" s="320"/>
      <c r="F1666" s="320"/>
      <c r="G1666" s="320"/>
    </row>
    <row r="1667" spans="3:7" s="120" customFormat="1" ht="12.75">
      <c r="C1667" s="320"/>
      <c r="D1667" s="320"/>
      <c r="E1667" s="320"/>
      <c r="F1667" s="320"/>
      <c r="G1667" s="320"/>
    </row>
    <row r="1668" spans="3:7" s="120" customFormat="1" ht="12.75">
      <c r="C1668" s="320"/>
      <c r="D1668" s="320"/>
      <c r="E1668" s="320"/>
      <c r="F1668" s="320"/>
      <c r="G1668" s="320"/>
    </row>
    <row r="1669" spans="3:7" s="120" customFormat="1" ht="12.75">
      <c r="C1669" s="320"/>
      <c r="D1669" s="320"/>
      <c r="E1669" s="320"/>
      <c r="F1669" s="320"/>
      <c r="G1669" s="320"/>
    </row>
    <row r="1670" spans="3:7" s="120" customFormat="1" ht="12.75">
      <c r="C1670" s="320"/>
      <c r="D1670" s="320"/>
      <c r="E1670" s="320"/>
      <c r="F1670" s="320"/>
      <c r="G1670" s="320"/>
    </row>
    <row r="1671" spans="3:7" s="120" customFormat="1" ht="12.75">
      <c r="C1671" s="320"/>
      <c r="D1671" s="320"/>
      <c r="E1671" s="320"/>
      <c r="F1671" s="320"/>
      <c r="G1671" s="320"/>
    </row>
    <row r="1672" spans="3:7" s="120" customFormat="1" ht="12.75">
      <c r="C1672" s="320"/>
      <c r="D1672" s="320"/>
      <c r="E1672" s="320"/>
      <c r="F1672" s="320"/>
      <c r="G1672" s="320"/>
    </row>
    <row r="1673" spans="3:7" s="120" customFormat="1" ht="12.75">
      <c r="C1673" s="320"/>
      <c r="D1673" s="320"/>
      <c r="E1673" s="320"/>
      <c r="F1673" s="320"/>
      <c r="G1673" s="320"/>
    </row>
    <row r="1674" spans="3:7" s="120" customFormat="1" ht="12.75">
      <c r="C1674" s="320"/>
      <c r="D1674" s="320"/>
      <c r="E1674" s="320"/>
      <c r="F1674" s="320"/>
      <c r="G1674" s="320"/>
    </row>
    <row r="1675" spans="3:7" s="120" customFormat="1" ht="12.75">
      <c r="C1675" s="320"/>
      <c r="D1675" s="320"/>
      <c r="E1675" s="320"/>
      <c r="F1675" s="320"/>
      <c r="G1675" s="320"/>
    </row>
    <row r="1676" spans="3:7" s="120" customFormat="1" ht="12.75">
      <c r="C1676" s="320"/>
      <c r="D1676" s="320"/>
      <c r="E1676" s="320"/>
      <c r="F1676" s="320"/>
      <c r="G1676" s="320"/>
    </row>
    <row r="1677" spans="3:7" s="120" customFormat="1" ht="12.75">
      <c r="C1677" s="320"/>
      <c r="D1677" s="320"/>
      <c r="E1677" s="320"/>
      <c r="F1677" s="320"/>
      <c r="G1677" s="320"/>
    </row>
    <row r="1678" spans="3:7" s="120" customFormat="1" ht="12.75">
      <c r="C1678" s="320"/>
      <c r="D1678" s="320"/>
      <c r="E1678" s="320"/>
      <c r="F1678" s="320"/>
      <c r="G1678" s="320"/>
    </row>
    <row r="1679" spans="3:7" s="120" customFormat="1" ht="12.75">
      <c r="C1679" s="320"/>
      <c r="D1679" s="320"/>
      <c r="E1679" s="320"/>
      <c r="F1679" s="320"/>
      <c r="G1679" s="320"/>
    </row>
    <row r="1680" spans="3:7" s="120" customFormat="1" ht="12.75">
      <c r="C1680" s="320"/>
      <c r="D1680" s="320"/>
      <c r="E1680" s="320"/>
      <c r="F1680" s="320"/>
      <c r="G1680" s="320"/>
    </row>
    <row r="1681" spans="3:7" s="120" customFormat="1" ht="12.75">
      <c r="C1681" s="320"/>
      <c r="D1681" s="320"/>
      <c r="E1681" s="320"/>
      <c r="F1681" s="320"/>
      <c r="G1681" s="320"/>
    </row>
    <row r="1682" spans="3:7" s="120" customFormat="1" ht="12.75">
      <c r="C1682" s="320"/>
      <c r="D1682" s="320"/>
      <c r="E1682" s="320"/>
      <c r="F1682" s="320"/>
      <c r="G1682" s="320"/>
    </row>
    <row r="1683" spans="3:7" s="120" customFormat="1" ht="12.75">
      <c r="C1683" s="320"/>
      <c r="D1683" s="320"/>
      <c r="E1683" s="320"/>
      <c r="F1683" s="320"/>
      <c r="G1683" s="320"/>
    </row>
    <row r="1684" spans="3:7" s="120" customFormat="1" ht="12.75">
      <c r="C1684" s="320"/>
      <c r="D1684" s="320"/>
      <c r="E1684" s="320"/>
      <c r="F1684" s="320"/>
      <c r="G1684" s="320"/>
    </row>
    <row r="1685" spans="3:7" s="120" customFormat="1" ht="12.75">
      <c r="C1685" s="320"/>
      <c r="D1685" s="320"/>
      <c r="E1685" s="320"/>
      <c r="F1685" s="320"/>
      <c r="G1685" s="320"/>
    </row>
    <row r="1686" spans="3:7" s="120" customFormat="1" ht="12.75">
      <c r="C1686" s="320"/>
      <c r="D1686" s="320"/>
      <c r="E1686" s="320"/>
      <c r="F1686" s="320"/>
      <c r="G1686" s="320"/>
    </row>
    <row r="1687" spans="3:7" s="120" customFormat="1" ht="12.75">
      <c r="C1687" s="320"/>
      <c r="D1687" s="320"/>
      <c r="E1687" s="320"/>
      <c r="F1687" s="320"/>
      <c r="G1687" s="320"/>
    </row>
    <row r="1688" spans="3:7" s="120" customFormat="1" ht="12.75">
      <c r="C1688" s="320"/>
      <c r="D1688" s="320"/>
      <c r="E1688" s="320"/>
      <c r="F1688" s="320"/>
      <c r="G1688" s="320"/>
    </row>
    <row r="1689" spans="3:7" s="120" customFormat="1" ht="12.75">
      <c r="C1689" s="320"/>
      <c r="D1689" s="320"/>
      <c r="E1689" s="320"/>
      <c r="F1689" s="320"/>
      <c r="G1689" s="320"/>
    </row>
    <row r="1690" spans="3:7" s="120" customFormat="1" ht="12.75">
      <c r="C1690" s="320"/>
      <c r="D1690" s="320"/>
      <c r="E1690" s="320"/>
      <c r="F1690" s="320"/>
      <c r="G1690" s="320"/>
    </row>
    <row r="1691" spans="3:7" s="120" customFormat="1" ht="12.75">
      <c r="C1691" s="320"/>
      <c r="D1691" s="320"/>
      <c r="E1691" s="320"/>
      <c r="F1691" s="320"/>
      <c r="G1691" s="320"/>
    </row>
    <row r="1692" spans="3:7" s="120" customFormat="1" ht="12.75">
      <c r="C1692" s="320"/>
      <c r="D1692" s="320"/>
      <c r="E1692" s="320"/>
      <c r="F1692" s="320"/>
      <c r="G1692" s="320"/>
    </row>
    <row r="1693" spans="3:7" s="120" customFormat="1" ht="12.75">
      <c r="C1693" s="320"/>
      <c r="D1693" s="320"/>
      <c r="E1693" s="320"/>
      <c r="F1693" s="320"/>
      <c r="G1693" s="320"/>
    </row>
    <row r="1694" spans="3:7" s="120" customFormat="1" ht="12.75">
      <c r="C1694" s="320"/>
      <c r="D1694" s="320"/>
      <c r="E1694" s="320"/>
      <c r="F1694" s="320"/>
      <c r="G1694" s="320"/>
    </row>
    <row r="1695" spans="3:7" s="120" customFormat="1" ht="12.75">
      <c r="C1695" s="320"/>
      <c r="D1695" s="320"/>
      <c r="E1695" s="320"/>
      <c r="F1695" s="320"/>
      <c r="G1695" s="320"/>
    </row>
    <row r="1696" spans="3:7" s="120" customFormat="1" ht="12.75">
      <c r="C1696" s="320"/>
      <c r="D1696" s="320"/>
      <c r="E1696" s="320"/>
      <c r="F1696" s="320"/>
      <c r="G1696" s="320"/>
    </row>
    <row r="1697" spans="3:7" s="120" customFormat="1" ht="12.75">
      <c r="C1697" s="320"/>
      <c r="D1697" s="320"/>
      <c r="E1697" s="320"/>
      <c r="F1697" s="320"/>
      <c r="G1697" s="320"/>
    </row>
    <row r="1698" spans="3:7" s="120" customFormat="1" ht="12.75">
      <c r="C1698" s="320"/>
      <c r="D1698" s="320"/>
      <c r="E1698" s="320"/>
      <c r="F1698" s="320"/>
      <c r="G1698" s="320"/>
    </row>
    <row r="1699" spans="3:7" s="120" customFormat="1" ht="12.75">
      <c r="C1699" s="320"/>
      <c r="D1699" s="320"/>
      <c r="E1699" s="320"/>
      <c r="F1699" s="320"/>
      <c r="G1699" s="320"/>
    </row>
    <row r="1700" spans="3:7" s="120" customFormat="1" ht="12.75">
      <c r="C1700" s="320"/>
      <c r="D1700" s="320"/>
      <c r="E1700" s="320"/>
      <c r="F1700" s="320"/>
      <c r="G1700" s="320"/>
    </row>
    <row r="1701" spans="3:7" s="120" customFormat="1" ht="12.75">
      <c r="C1701" s="320"/>
      <c r="D1701" s="320"/>
      <c r="E1701" s="320"/>
      <c r="F1701" s="320"/>
      <c r="G1701" s="320"/>
    </row>
    <row r="1702" spans="3:7" s="120" customFormat="1" ht="12.75">
      <c r="C1702" s="320"/>
      <c r="D1702" s="320"/>
      <c r="E1702" s="320"/>
      <c r="F1702" s="320"/>
      <c r="G1702" s="320"/>
    </row>
    <row r="1703" spans="3:7" s="120" customFormat="1" ht="12.75">
      <c r="C1703" s="320"/>
      <c r="D1703" s="320"/>
      <c r="E1703" s="320"/>
      <c r="F1703" s="320"/>
      <c r="G1703" s="320"/>
    </row>
    <row r="1704" spans="3:7" s="120" customFormat="1" ht="12.75">
      <c r="C1704" s="320"/>
      <c r="D1704" s="320"/>
      <c r="E1704" s="320"/>
      <c r="F1704" s="320"/>
      <c r="G1704" s="320"/>
    </row>
    <row r="1705" spans="3:7" s="120" customFormat="1" ht="12.75">
      <c r="C1705" s="320"/>
      <c r="D1705" s="320"/>
      <c r="E1705" s="320"/>
      <c r="F1705" s="320"/>
      <c r="G1705" s="320"/>
    </row>
    <row r="1706" spans="3:7" s="120" customFormat="1" ht="12.75">
      <c r="C1706" s="320"/>
      <c r="D1706" s="320"/>
      <c r="E1706" s="320"/>
      <c r="F1706" s="320"/>
      <c r="G1706" s="320"/>
    </row>
    <row r="1707" spans="3:7" s="120" customFormat="1" ht="12.75">
      <c r="C1707" s="320"/>
      <c r="D1707" s="320"/>
      <c r="E1707" s="320"/>
      <c r="F1707" s="320"/>
      <c r="G1707" s="320"/>
    </row>
    <row r="1708" spans="3:7" s="120" customFormat="1" ht="12.75">
      <c r="C1708" s="320"/>
      <c r="D1708" s="320"/>
      <c r="E1708" s="320"/>
      <c r="F1708" s="320"/>
      <c r="G1708" s="320"/>
    </row>
    <row r="1709" spans="3:7" s="120" customFormat="1" ht="12.75">
      <c r="C1709" s="320"/>
      <c r="D1709" s="320"/>
      <c r="E1709" s="320"/>
      <c r="F1709" s="320"/>
      <c r="G1709" s="320"/>
    </row>
    <row r="1710" spans="3:7" s="120" customFormat="1" ht="12.75">
      <c r="C1710" s="320"/>
      <c r="D1710" s="320"/>
      <c r="E1710" s="320"/>
      <c r="F1710" s="320"/>
      <c r="G1710" s="320"/>
    </row>
    <row r="1711" spans="3:7" s="120" customFormat="1" ht="12.75">
      <c r="C1711" s="320"/>
      <c r="D1711" s="320"/>
      <c r="E1711" s="320"/>
      <c r="F1711" s="320"/>
      <c r="G1711" s="320"/>
    </row>
    <row r="1712" spans="3:7" s="120" customFormat="1" ht="12.75">
      <c r="C1712" s="320"/>
      <c r="D1712" s="320"/>
      <c r="E1712" s="320"/>
      <c r="F1712" s="320"/>
      <c r="G1712" s="320"/>
    </row>
    <row r="1713" spans="3:7" s="120" customFormat="1" ht="12.75">
      <c r="C1713" s="320"/>
      <c r="D1713" s="320"/>
      <c r="E1713" s="320"/>
      <c r="F1713" s="320"/>
      <c r="G1713" s="320"/>
    </row>
    <row r="1714" spans="3:7" s="120" customFormat="1" ht="12.75">
      <c r="C1714" s="320"/>
      <c r="D1714" s="320"/>
      <c r="E1714" s="320"/>
      <c r="F1714" s="320"/>
      <c r="G1714" s="320"/>
    </row>
    <row r="1715" spans="3:7" s="120" customFormat="1" ht="12.75">
      <c r="C1715" s="320"/>
      <c r="D1715" s="320"/>
      <c r="E1715" s="320"/>
      <c r="F1715" s="320"/>
      <c r="G1715" s="320"/>
    </row>
    <row r="1716" spans="3:7" s="120" customFormat="1" ht="12.75">
      <c r="C1716" s="320"/>
      <c r="D1716" s="320"/>
      <c r="E1716" s="320"/>
      <c r="F1716" s="320"/>
      <c r="G1716" s="320"/>
    </row>
    <row r="1717" spans="3:7" s="120" customFormat="1" ht="12.75">
      <c r="C1717" s="320"/>
      <c r="D1717" s="320"/>
      <c r="E1717" s="320"/>
      <c r="F1717" s="320"/>
      <c r="G1717" s="320"/>
    </row>
    <row r="1718" spans="3:7" s="120" customFormat="1" ht="12.75">
      <c r="C1718" s="320"/>
      <c r="D1718" s="320"/>
      <c r="E1718" s="320"/>
      <c r="F1718" s="320"/>
      <c r="G1718" s="320"/>
    </row>
    <row r="1719" spans="3:7" s="120" customFormat="1" ht="12.75">
      <c r="C1719" s="320"/>
      <c r="D1719" s="320"/>
      <c r="E1719" s="320"/>
      <c r="F1719" s="320"/>
      <c r="G1719" s="320"/>
    </row>
    <row r="1720" spans="3:7" s="120" customFormat="1" ht="12.75">
      <c r="C1720" s="320"/>
      <c r="D1720" s="320"/>
      <c r="E1720" s="320"/>
      <c r="F1720" s="320"/>
      <c r="G1720" s="320"/>
    </row>
    <row r="1721" spans="3:7" s="120" customFormat="1" ht="12.75">
      <c r="C1721" s="320"/>
      <c r="D1721" s="320"/>
      <c r="E1721" s="320"/>
      <c r="F1721" s="320"/>
      <c r="G1721" s="320"/>
    </row>
    <row r="1722" spans="3:7" s="120" customFormat="1" ht="12.75">
      <c r="C1722" s="320"/>
      <c r="D1722" s="320"/>
      <c r="E1722" s="320"/>
      <c r="F1722" s="320"/>
      <c r="G1722" s="320"/>
    </row>
    <row r="1723" spans="3:7" s="120" customFormat="1" ht="12.75">
      <c r="C1723" s="320"/>
      <c r="D1723" s="320"/>
      <c r="E1723" s="320"/>
      <c r="F1723" s="320"/>
      <c r="G1723" s="320"/>
    </row>
    <row r="1724" spans="3:7" s="120" customFormat="1" ht="12.75">
      <c r="C1724" s="320"/>
      <c r="D1724" s="320"/>
      <c r="E1724" s="320"/>
      <c r="F1724" s="320"/>
      <c r="G1724" s="320"/>
    </row>
    <row r="1725" spans="3:7" s="120" customFormat="1" ht="12.75">
      <c r="C1725" s="320"/>
      <c r="D1725" s="320"/>
      <c r="E1725" s="320"/>
      <c r="F1725" s="320"/>
      <c r="G1725" s="320"/>
    </row>
    <row r="1726" spans="3:7" s="120" customFormat="1" ht="12.75">
      <c r="C1726" s="320"/>
      <c r="D1726" s="320"/>
      <c r="E1726" s="320"/>
      <c r="F1726" s="320"/>
      <c r="G1726" s="320"/>
    </row>
    <row r="1727" spans="3:7" s="120" customFormat="1" ht="12.75">
      <c r="C1727" s="320"/>
      <c r="D1727" s="320"/>
      <c r="E1727" s="320"/>
      <c r="F1727" s="320"/>
      <c r="G1727" s="320"/>
    </row>
    <row r="1728" spans="3:7" s="120" customFormat="1" ht="12.75">
      <c r="C1728" s="320"/>
      <c r="D1728" s="320"/>
      <c r="E1728" s="320"/>
      <c r="F1728" s="320"/>
      <c r="G1728" s="320"/>
    </row>
    <row r="1729" spans="3:7" s="120" customFormat="1" ht="12.75">
      <c r="C1729" s="320"/>
      <c r="D1729" s="320"/>
      <c r="E1729" s="320"/>
      <c r="F1729" s="320"/>
      <c r="G1729" s="320"/>
    </row>
    <row r="1730" spans="3:7" s="120" customFormat="1" ht="12.75">
      <c r="C1730" s="320"/>
      <c r="D1730" s="320"/>
      <c r="E1730" s="320"/>
      <c r="F1730" s="320"/>
      <c r="G1730" s="320"/>
    </row>
    <row r="1731" spans="3:7" s="120" customFormat="1" ht="12.75">
      <c r="C1731" s="320"/>
      <c r="D1731" s="320"/>
      <c r="E1731" s="320"/>
      <c r="F1731" s="320"/>
      <c r="G1731" s="320"/>
    </row>
    <row r="1732" spans="3:7" s="120" customFormat="1" ht="12.75">
      <c r="C1732" s="320"/>
      <c r="D1732" s="320"/>
      <c r="E1732" s="320"/>
      <c r="F1732" s="320"/>
      <c r="G1732" s="320"/>
    </row>
    <row r="1733" spans="3:7" s="120" customFormat="1" ht="12.75">
      <c r="C1733" s="320"/>
      <c r="D1733" s="320"/>
      <c r="E1733" s="320"/>
      <c r="F1733" s="320"/>
      <c r="G1733" s="320"/>
    </row>
    <row r="1734" spans="3:7" s="120" customFormat="1" ht="12.75">
      <c r="C1734" s="320"/>
      <c r="D1734" s="320"/>
      <c r="E1734" s="320"/>
      <c r="F1734" s="320"/>
      <c r="G1734" s="320"/>
    </row>
    <row r="1735" spans="3:7" s="120" customFormat="1" ht="12.75">
      <c r="C1735" s="320"/>
      <c r="D1735" s="320"/>
      <c r="E1735" s="320"/>
      <c r="F1735" s="320"/>
      <c r="G1735" s="320"/>
    </row>
    <row r="1736" spans="3:7" s="120" customFormat="1" ht="12.75">
      <c r="C1736" s="320"/>
      <c r="D1736" s="320"/>
      <c r="E1736" s="320"/>
      <c r="F1736" s="320"/>
      <c r="G1736" s="320"/>
    </row>
    <row r="1737" spans="3:7" s="120" customFormat="1" ht="12.75">
      <c r="C1737" s="320"/>
      <c r="D1737" s="320"/>
      <c r="E1737" s="320"/>
      <c r="F1737" s="320"/>
      <c r="G1737" s="320"/>
    </row>
    <row r="1738" spans="3:7" s="120" customFormat="1" ht="12.75">
      <c r="C1738" s="320"/>
      <c r="D1738" s="320"/>
      <c r="E1738" s="320"/>
      <c r="F1738" s="320"/>
      <c r="G1738" s="320"/>
    </row>
    <row r="1739" spans="3:7" s="120" customFormat="1" ht="12.75">
      <c r="C1739" s="320"/>
      <c r="D1739" s="320"/>
      <c r="E1739" s="320"/>
      <c r="F1739" s="320"/>
      <c r="G1739" s="320"/>
    </row>
    <row r="1740" spans="3:7" s="120" customFormat="1" ht="12.75">
      <c r="C1740" s="320"/>
      <c r="D1740" s="320"/>
      <c r="E1740" s="320"/>
      <c r="F1740" s="320"/>
      <c r="G1740" s="320"/>
    </row>
    <row r="1741" spans="3:7" s="120" customFormat="1" ht="12.75">
      <c r="C1741" s="320"/>
      <c r="D1741" s="320"/>
      <c r="E1741" s="320"/>
      <c r="F1741" s="320"/>
      <c r="G1741" s="320"/>
    </row>
    <row r="1742" spans="3:7" s="120" customFormat="1" ht="12.75">
      <c r="C1742" s="320"/>
      <c r="D1742" s="320"/>
      <c r="E1742" s="320"/>
      <c r="F1742" s="320"/>
      <c r="G1742" s="320"/>
    </row>
    <row r="1743" spans="3:7" s="120" customFormat="1" ht="12.75">
      <c r="C1743" s="320"/>
      <c r="D1743" s="320"/>
      <c r="E1743" s="320"/>
      <c r="F1743" s="320"/>
      <c r="G1743" s="320"/>
    </row>
    <row r="1744" spans="3:7" s="120" customFormat="1" ht="12.75">
      <c r="C1744" s="320"/>
      <c r="D1744" s="320"/>
      <c r="E1744" s="320"/>
      <c r="F1744" s="320"/>
      <c r="G1744" s="320"/>
    </row>
    <row r="1745" spans="3:7" s="120" customFormat="1" ht="12.75">
      <c r="C1745" s="320"/>
      <c r="D1745" s="320"/>
      <c r="E1745" s="320"/>
      <c r="F1745" s="320"/>
      <c r="G1745" s="320"/>
    </row>
    <row r="1746" spans="3:7" s="120" customFormat="1" ht="12.75">
      <c r="C1746" s="320"/>
      <c r="D1746" s="320"/>
      <c r="E1746" s="320"/>
      <c r="F1746" s="320"/>
      <c r="G1746" s="320"/>
    </row>
    <row r="1747" spans="3:7" s="120" customFormat="1" ht="12.75">
      <c r="C1747" s="320"/>
      <c r="D1747" s="320"/>
      <c r="E1747" s="320"/>
      <c r="F1747" s="320"/>
      <c r="G1747" s="320"/>
    </row>
    <row r="1748" spans="3:7" s="120" customFormat="1" ht="12.75">
      <c r="C1748" s="320"/>
      <c r="D1748" s="320"/>
      <c r="E1748" s="320"/>
      <c r="F1748" s="320"/>
      <c r="G1748" s="320"/>
    </row>
    <row r="1749" spans="3:7" s="120" customFormat="1" ht="12.75">
      <c r="C1749" s="320"/>
      <c r="D1749" s="320"/>
      <c r="E1749" s="320"/>
      <c r="F1749" s="320"/>
      <c r="G1749" s="320"/>
    </row>
    <row r="1750" spans="3:7" s="120" customFormat="1" ht="12.75">
      <c r="C1750" s="320"/>
      <c r="D1750" s="320"/>
      <c r="E1750" s="320"/>
      <c r="F1750" s="320"/>
      <c r="G1750" s="320"/>
    </row>
    <row r="1751" spans="3:7" s="120" customFormat="1" ht="12.75">
      <c r="C1751" s="320"/>
      <c r="D1751" s="320"/>
      <c r="E1751" s="320"/>
      <c r="F1751" s="320"/>
      <c r="G1751" s="320"/>
    </row>
    <row r="1752" spans="3:7" s="120" customFormat="1" ht="12.75">
      <c r="C1752" s="320"/>
      <c r="D1752" s="320"/>
      <c r="E1752" s="320"/>
      <c r="F1752" s="320"/>
      <c r="G1752" s="320"/>
    </row>
    <row r="1753" spans="3:7" s="120" customFormat="1" ht="12.75">
      <c r="C1753" s="320"/>
      <c r="D1753" s="320"/>
      <c r="E1753" s="320"/>
      <c r="F1753" s="320"/>
      <c r="G1753" s="320"/>
    </row>
    <row r="1754" spans="3:7" s="120" customFormat="1" ht="12.75">
      <c r="C1754" s="320"/>
      <c r="D1754" s="320"/>
      <c r="E1754" s="320"/>
      <c r="F1754" s="320"/>
      <c r="G1754" s="320"/>
    </row>
    <row r="1755" spans="3:7" s="120" customFormat="1" ht="12.75">
      <c r="C1755" s="320"/>
      <c r="D1755" s="320"/>
      <c r="E1755" s="320"/>
      <c r="F1755" s="320"/>
      <c r="G1755" s="320"/>
    </row>
    <row r="1756" spans="3:7" s="120" customFormat="1" ht="12.75">
      <c r="C1756" s="320"/>
      <c r="D1756" s="320"/>
      <c r="E1756" s="320"/>
      <c r="F1756" s="320"/>
      <c r="G1756" s="320"/>
    </row>
    <row r="1757" spans="3:7" s="120" customFormat="1" ht="12.75">
      <c r="C1757" s="320"/>
      <c r="D1757" s="320"/>
      <c r="E1757" s="320"/>
      <c r="F1757" s="320"/>
      <c r="G1757" s="320"/>
    </row>
    <row r="1758" spans="3:7" s="120" customFormat="1" ht="12.75">
      <c r="C1758" s="320"/>
      <c r="D1758" s="320"/>
      <c r="E1758" s="320"/>
      <c r="F1758" s="320"/>
      <c r="G1758" s="320"/>
    </row>
    <row r="1759" spans="3:7" s="120" customFormat="1" ht="12.75">
      <c r="C1759" s="320"/>
      <c r="D1759" s="320"/>
      <c r="E1759" s="320"/>
      <c r="F1759" s="320"/>
      <c r="G1759" s="320"/>
    </row>
    <row r="1760" spans="3:7" s="120" customFormat="1" ht="12.75">
      <c r="C1760" s="320"/>
      <c r="D1760" s="320"/>
      <c r="E1760" s="320"/>
      <c r="F1760" s="320"/>
      <c r="G1760" s="320"/>
    </row>
    <row r="1761" spans="3:7" s="120" customFormat="1" ht="12.75">
      <c r="C1761" s="320"/>
      <c r="D1761" s="320"/>
      <c r="E1761" s="320"/>
      <c r="F1761" s="320"/>
      <c r="G1761" s="320"/>
    </row>
    <row r="1762" spans="3:7" s="120" customFormat="1" ht="12.75">
      <c r="C1762" s="320"/>
      <c r="D1762" s="320"/>
      <c r="E1762" s="320"/>
      <c r="F1762" s="320"/>
      <c r="G1762" s="320"/>
    </row>
    <row r="1763" spans="3:7" s="120" customFormat="1" ht="12.75">
      <c r="C1763" s="320"/>
      <c r="D1763" s="320"/>
      <c r="E1763" s="320"/>
      <c r="F1763" s="320"/>
      <c r="G1763" s="320"/>
    </row>
    <row r="1764" spans="3:7" s="120" customFormat="1" ht="12.75">
      <c r="C1764" s="320"/>
      <c r="D1764" s="320"/>
      <c r="E1764" s="320"/>
      <c r="F1764" s="320"/>
      <c r="G1764" s="320"/>
    </row>
    <row r="1765" spans="3:7" s="120" customFormat="1" ht="12.75">
      <c r="C1765" s="320"/>
      <c r="D1765" s="320"/>
      <c r="E1765" s="320"/>
      <c r="F1765" s="320"/>
      <c r="G1765" s="320"/>
    </row>
    <row r="1766" spans="3:7" s="120" customFormat="1" ht="12.75">
      <c r="C1766" s="320"/>
      <c r="D1766" s="320"/>
      <c r="E1766" s="320"/>
      <c r="F1766" s="320"/>
      <c r="G1766" s="320"/>
    </row>
    <row r="1767" spans="3:7" s="120" customFormat="1" ht="12.75">
      <c r="C1767" s="320"/>
      <c r="D1767" s="320"/>
      <c r="E1767" s="320"/>
      <c r="F1767" s="320"/>
      <c r="G1767" s="320"/>
    </row>
    <row r="1768" spans="3:7" s="120" customFormat="1" ht="12.75">
      <c r="C1768" s="320"/>
      <c r="D1768" s="320"/>
      <c r="E1768" s="320"/>
      <c r="F1768" s="320"/>
      <c r="G1768" s="320"/>
    </row>
    <row r="1769" spans="3:7" s="120" customFormat="1" ht="12.75">
      <c r="C1769" s="320"/>
      <c r="D1769" s="320"/>
      <c r="E1769" s="320"/>
      <c r="F1769" s="320"/>
      <c r="G1769" s="320"/>
    </row>
    <row r="1770" spans="3:7" s="120" customFormat="1" ht="12.75">
      <c r="C1770" s="320"/>
      <c r="D1770" s="320"/>
      <c r="E1770" s="320"/>
      <c r="F1770" s="320"/>
      <c r="G1770" s="320"/>
    </row>
    <row r="1771" spans="3:7" s="120" customFormat="1" ht="12.75">
      <c r="C1771" s="320"/>
      <c r="D1771" s="320"/>
      <c r="E1771" s="320"/>
      <c r="F1771" s="320"/>
      <c r="G1771" s="320"/>
    </row>
    <row r="1772" spans="3:7" s="120" customFormat="1" ht="12.75">
      <c r="C1772" s="320"/>
      <c r="D1772" s="320"/>
      <c r="E1772" s="320"/>
      <c r="F1772" s="320"/>
      <c r="G1772" s="320"/>
    </row>
    <row r="1773" spans="3:7" s="120" customFormat="1" ht="12.75">
      <c r="C1773" s="320"/>
      <c r="D1773" s="320"/>
      <c r="E1773" s="320"/>
      <c r="F1773" s="320"/>
      <c r="G1773" s="320"/>
    </row>
    <row r="1774" spans="3:7" s="120" customFormat="1" ht="12.75">
      <c r="C1774" s="320"/>
      <c r="D1774" s="320"/>
      <c r="E1774" s="320"/>
      <c r="F1774" s="320"/>
      <c r="G1774" s="320"/>
    </row>
    <row r="1775" spans="3:7" s="120" customFormat="1" ht="12.75">
      <c r="C1775" s="320"/>
      <c r="D1775" s="320"/>
      <c r="E1775" s="320"/>
      <c r="F1775" s="320"/>
      <c r="G1775" s="320"/>
    </row>
    <row r="1776" spans="3:7" s="120" customFormat="1" ht="12.75">
      <c r="C1776" s="320"/>
      <c r="D1776" s="320"/>
      <c r="E1776" s="320"/>
      <c r="F1776" s="320"/>
      <c r="G1776" s="320"/>
    </row>
    <row r="1777" spans="3:7" s="120" customFormat="1" ht="12.75">
      <c r="C1777" s="320"/>
      <c r="D1777" s="320"/>
      <c r="E1777" s="320"/>
      <c r="F1777" s="320"/>
      <c r="G1777" s="320"/>
    </row>
    <row r="1778" spans="3:7" s="120" customFormat="1" ht="12.75">
      <c r="C1778" s="320"/>
      <c r="D1778" s="320"/>
      <c r="E1778" s="320"/>
      <c r="F1778" s="320"/>
      <c r="G1778" s="320"/>
    </row>
    <row r="1779" spans="3:7" s="120" customFormat="1" ht="12.75">
      <c r="C1779" s="320"/>
      <c r="D1779" s="320"/>
      <c r="E1779" s="320"/>
      <c r="F1779" s="320"/>
      <c r="G1779" s="320"/>
    </row>
    <row r="1780" spans="3:7" s="120" customFormat="1" ht="12.75">
      <c r="C1780" s="320"/>
      <c r="D1780" s="320"/>
      <c r="E1780" s="320"/>
      <c r="F1780" s="320"/>
      <c r="G1780" s="320"/>
    </row>
    <row r="1781" spans="3:7" s="120" customFormat="1" ht="12.75">
      <c r="C1781" s="320"/>
      <c r="D1781" s="320"/>
      <c r="E1781" s="320"/>
      <c r="F1781" s="320"/>
      <c r="G1781" s="320"/>
    </row>
    <row r="1782" spans="3:7" s="120" customFormat="1" ht="12.75">
      <c r="C1782" s="320"/>
      <c r="D1782" s="320"/>
      <c r="E1782" s="320"/>
      <c r="F1782" s="320"/>
      <c r="G1782" s="320"/>
    </row>
    <row r="1783" spans="3:7" s="120" customFormat="1" ht="12.75">
      <c r="C1783" s="320"/>
      <c r="D1783" s="320"/>
      <c r="E1783" s="320"/>
      <c r="F1783" s="320"/>
      <c r="G1783" s="320"/>
    </row>
    <row r="1784" spans="3:7" s="120" customFormat="1" ht="12.75">
      <c r="C1784" s="320"/>
      <c r="D1784" s="320"/>
      <c r="E1784" s="320"/>
      <c r="F1784" s="320"/>
      <c r="G1784" s="320"/>
    </row>
    <row r="1785" spans="3:7" s="120" customFormat="1" ht="12.75">
      <c r="C1785" s="320"/>
      <c r="D1785" s="320"/>
      <c r="E1785" s="320"/>
      <c r="F1785" s="320"/>
      <c r="G1785" s="320"/>
    </row>
    <row r="1786" spans="3:7" s="120" customFormat="1" ht="12.75">
      <c r="C1786" s="320"/>
      <c r="D1786" s="320"/>
      <c r="E1786" s="320"/>
      <c r="F1786" s="320"/>
      <c r="G1786" s="320"/>
    </row>
    <row r="1787" spans="3:7" s="120" customFormat="1" ht="12.75">
      <c r="C1787" s="320"/>
      <c r="D1787" s="320"/>
      <c r="E1787" s="320"/>
      <c r="F1787" s="320"/>
      <c r="G1787" s="320"/>
    </row>
    <row r="1788" spans="3:7" s="120" customFormat="1" ht="12.75">
      <c r="C1788" s="320"/>
      <c r="D1788" s="320"/>
      <c r="E1788" s="320"/>
      <c r="F1788" s="320"/>
      <c r="G1788" s="320"/>
    </row>
    <row r="1789" spans="3:7" s="120" customFormat="1" ht="12.75">
      <c r="C1789" s="320"/>
      <c r="D1789" s="320"/>
      <c r="E1789" s="320"/>
      <c r="F1789" s="320"/>
      <c r="G1789" s="320"/>
    </row>
    <row r="1790" spans="3:7" s="120" customFormat="1" ht="12.75">
      <c r="C1790" s="320"/>
      <c r="D1790" s="320"/>
      <c r="E1790" s="320"/>
      <c r="F1790" s="320"/>
      <c r="G1790" s="320"/>
    </row>
    <row r="1791" spans="3:7" s="120" customFormat="1" ht="12.75">
      <c r="C1791" s="320"/>
      <c r="D1791" s="320"/>
      <c r="E1791" s="320"/>
      <c r="F1791" s="320"/>
      <c r="G1791" s="320"/>
    </row>
    <row r="1792" spans="3:7" s="120" customFormat="1" ht="12.75">
      <c r="C1792" s="320"/>
      <c r="D1792" s="320"/>
      <c r="E1792" s="320"/>
      <c r="F1792" s="320"/>
      <c r="G1792" s="320"/>
    </row>
    <row r="1793" spans="3:7" s="120" customFormat="1" ht="12.75">
      <c r="C1793" s="320"/>
      <c r="D1793" s="320"/>
      <c r="E1793" s="320"/>
      <c r="F1793" s="320"/>
      <c r="G1793" s="320"/>
    </row>
    <row r="1794" spans="3:7" s="120" customFormat="1" ht="12.75">
      <c r="C1794" s="320"/>
      <c r="D1794" s="320"/>
      <c r="E1794" s="320"/>
      <c r="F1794" s="320"/>
      <c r="G1794" s="320"/>
    </row>
    <row r="1795" spans="3:7" s="120" customFormat="1" ht="12.75">
      <c r="C1795" s="320"/>
      <c r="D1795" s="320"/>
      <c r="E1795" s="320"/>
      <c r="F1795" s="320"/>
      <c r="G1795" s="320"/>
    </row>
    <row r="1796" spans="3:7" s="120" customFormat="1" ht="12.75">
      <c r="C1796" s="320"/>
      <c r="D1796" s="320"/>
      <c r="E1796" s="320"/>
      <c r="F1796" s="320"/>
      <c r="G1796" s="320"/>
    </row>
    <row r="1797" spans="3:7" s="120" customFormat="1" ht="12.75">
      <c r="C1797" s="320"/>
      <c r="D1797" s="320"/>
      <c r="E1797" s="320"/>
      <c r="F1797" s="320"/>
      <c r="G1797" s="320"/>
    </row>
    <row r="1798" spans="3:7" s="120" customFormat="1" ht="12.75">
      <c r="C1798" s="320"/>
      <c r="D1798" s="320"/>
      <c r="E1798" s="320"/>
      <c r="F1798" s="320"/>
      <c r="G1798" s="320"/>
    </row>
    <row r="1799" spans="3:7" s="120" customFormat="1" ht="12.75">
      <c r="C1799" s="320"/>
      <c r="D1799" s="320"/>
      <c r="E1799" s="320"/>
      <c r="F1799" s="320"/>
      <c r="G1799" s="320"/>
    </row>
    <row r="1800" spans="3:7" s="120" customFormat="1" ht="12.75">
      <c r="C1800" s="320"/>
      <c r="D1800" s="320"/>
      <c r="E1800" s="320"/>
      <c r="F1800" s="320"/>
      <c r="G1800" s="320"/>
    </row>
    <row r="1801" spans="3:7" s="120" customFormat="1" ht="12.75">
      <c r="C1801" s="320"/>
      <c r="D1801" s="320"/>
      <c r="E1801" s="320"/>
      <c r="F1801" s="320"/>
      <c r="G1801" s="320"/>
    </row>
    <row r="1802" spans="3:7" s="120" customFormat="1" ht="12.75">
      <c r="C1802" s="320"/>
      <c r="D1802" s="320"/>
      <c r="E1802" s="320"/>
      <c r="F1802" s="320"/>
      <c r="G1802" s="320"/>
    </row>
    <row r="1803" spans="3:7" s="120" customFormat="1" ht="12.75">
      <c r="C1803" s="320"/>
      <c r="D1803" s="320"/>
      <c r="E1803" s="320"/>
      <c r="F1803" s="320"/>
      <c r="G1803" s="320"/>
    </row>
    <row r="1804" spans="3:7" s="120" customFormat="1" ht="12.75">
      <c r="C1804" s="320"/>
      <c r="D1804" s="320"/>
      <c r="E1804" s="320"/>
      <c r="F1804" s="320"/>
      <c r="G1804" s="320"/>
    </row>
    <row r="1805" spans="3:7" s="120" customFormat="1" ht="12.75">
      <c r="C1805" s="320"/>
      <c r="D1805" s="320"/>
      <c r="E1805" s="320"/>
      <c r="F1805" s="320"/>
      <c r="G1805" s="320"/>
    </row>
    <row r="1806" spans="3:7" s="120" customFormat="1" ht="12.75">
      <c r="C1806" s="320"/>
      <c r="D1806" s="320"/>
      <c r="E1806" s="320"/>
      <c r="F1806" s="320"/>
      <c r="G1806" s="320"/>
    </row>
    <row r="1807" spans="3:7" s="120" customFormat="1" ht="12.75">
      <c r="C1807" s="320"/>
      <c r="D1807" s="320"/>
      <c r="E1807" s="320"/>
      <c r="F1807" s="320"/>
      <c r="G1807" s="320"/>
    </row>
    <row r="1808" spans="3:7" s="120" customFormat="1" ht="12.75">
      <c r="C1808" s="320"/>
      <c r="D1808" s="320"/>
      <c r="E1808" s="320"/>
      <c r="F1808" s="320"/>
      <c r="G1808" s="320"/>
    </row>
    <row r="1809" spans="3:7" s="120" customFormat="1" ht="12.75">
      <c r="C1809" s="320"/>
      <c r="D1809" s="320"/>
      <c r="E1809" s="320"/>
      <c r="F1809" s="320"/>
      <c r="G1809" s="320"/>
    </row>
    <row r="1810" spans="3:7" s="120" customFormat="1" ht="12.75">
      <c r="C1810" s="320"/>
      <c r="D1810" s="320"/>
      <c r="E1810" s="320"/>
      <c r="F1810" s="320"/>
      <c r="G1810" s="320"/>
    </row>
    <row r="1811" spans="3:7" s="120" customFormat="1" ht="12.75">
      <c r="C1811" s="320"/>
      <c r="D1811" s="320"/>
      <c r="E1811" s="320"/>
      <c r="F1811" s="320"/>
      <c r="G1811" s="320"/>
    </row>
    <row r="1812" spans="3:7" s="120" customFormat="1" ht="12.75">
      <c r="C1812" s="320"/>
      <c r="D1812" s="320"/>
      <c r="E1812" s="320"/>
      <c r="F1812" s="320"/>
      <c r="G1812" s="320"/>
    </row>
    <row r="1813" spans="3:7" s="120" customFormat="1" ht="12.75">
      <c r="C1813" s="320"/>
      <c r="D1813" s="320"/>
      <c r="E1813" s="320"/>
      <c r="F1813" s="320"/>
      <c r="G1813" s="320"/>
    </row>
    <row r="1814" spans="3:7" s="120" customFormat="1" ht="12.75">
      <c r="C1814" s="320"/>
      <c r="D1814" s="320"/>
      <c r="E1814" s="320"/>
      <c r="F1814" s="320"/>
      <c r="G1814" s="320"/>
    </row>
    <row r="1815" spans="3:7" s="120" customFormat="1" ht="12.75">
      <c r="C1815" s="320"/>
      <c r="D1815" s="320"/>
      <c r="E1815" s="320"/>
      <c r="F1815" s="320"/>
      <c r="G1815" s="320"/>
    </row>
    <row r="1816" spans="3:7" s="120" customFormat="1" ht="12.75">
      <c r="C1816" s="320"/>
      <c r="D1816" s="320"/>
      <c r="E1816" s="320"/>
      <c r="F1816" s="320"/>
      <c r="G1816" s="320"/>
    </row>
    <row r="1817" spans="3:7" s="120" customFormat="1" ht="12.75">
      <c r="C1817" s="320"/>
      <c r="D1817" s="320"/>
      <c r="E1817" s="320"/>
      <c r="F1817" s="320"/>
      <c r="G1817" s="320"/>
    </row>
    <row r="1818" spans="3:7" s="120" customFormat="1" ht="12.75">
      <c r="C1818" s="320"/>
      <c r="D1818" s="320"/>
      <c r="E1818" s="320"/>
      <c r="F1818" s="320"/>
      <c r="G1818" s="320"/>
    </row>
    <row r="1819" spans="3:7" s="120" customFormat="1" ht="12.75">
      <c r="C1819" s="320"/>
      <c r="D1819" s="320"/>
      <c r="E1819" s="320"/>
      <c r="F1819" s="320"/>
      <c r="G1819" s="320"/>
    </row>
    <row r="1820" spans="3:7" s="120" customFormat="1" ht="12.75">
      <c r="C1820" s="320"/>
      <c r="D1820" s="320"/>
      <c r="E1820" s="320"/>
      <c r="F1820" s="320"/>
      <c r="G1820" s="320"/>
    </row>
    <row r="1821" spans="3:7" s="120" customFormat="1" ht="12.75">
      <c r="C1821" s="320"/>
      <c r="D1821" s="320"/>
      <c r="E1821" s="320"/>
      <c r="F1821" s="320"/>
      <c r="G1821" s="320"/>
    </row>
    <row r="1822" spans="3:7" s="120" customFormat="1" ht="12.75">
      <c r="C1822" s="320"/>
      <c r="D1822" s="320"/>
      <c r="E1822" s="320"/>
      <c r="F1822" s="320"/>
      <c r="G1822" s="320"/>
    </row>
    <row r="1823" spans="3:7" s="120" customFormat="1" ht="12.75">
      <c r="C1823" s="320"/>
      <c r="D1823" s="320"/>
      <c r="E1823" s="320"/>
      <c r="F1823" s="320"/>
      <c r="G1823" s="320"/>
    </row>
    <row r="1824" spans="3:7" s="120" customFormat="1" ht="12.75">
      <c r="C1824" s="320"/>
      <c r="D1824" s="320"/>
      <c r="E1824" s="320"/>
      <c r="F1824" s="320"/>
      <c r="G1824" s="320"/>
    </row>
    <row r="1825" spans="3:7" s="120" customFormat="1" ht="12.75">
      <c r="C1825" s="320"/>
      <c r="D1825" s="320"/>
      <c r="E1825" s="320"/>
      <c r="F1825" s="320"/>
      <c r="G1825" s="320"/>
    </row>
    <row r="1826" spans="3:7" s="120" customFormat="1" ht="12.75">
      <c r="C1826" s="320"/>
      <c r="D1826" s="320"/>
      <c r="E1826" s="320"/>
      <c r="F1826" s="320"/>
      <c r="G1826" s="320"/>
    </row>
    <row r="1827" spans="3:7" s="120" customFormat="1" ht="12.75">
      <c r="C1827" s="320"/>
      <c r="D1827" s="320"/>
      <c r="E1827" s="320"/>
      <c r="F1827" s="320"/>
      <c r="G1827" s="320"/>
    </row>
    <row r="1828" spans="3:7" s="120" customFormat="1" ht="12.75">
      <c r="C1828" s="320"/>
      <c r="D1828" s="320"/>
      <c r="E1828" s="320"/>
      <c r="F1828" s="320"/>
      <c r="G1828" s="320"/>
    </row>
    <row r="1829" spans="3:7" s="120" customFormat="1" ht="12.75">
      <c r="C1829" s="320"/>
      <c r="D1829" s="320"/>
      <c r="E1829" s="320"/>
      <c r="F1829" s="320"/>
      <c r="G1829" s="320"/>
    </row>
    <row r="1830" spans="3:7" s="120" customFormat="1" ht="12.75">
      <c r="C1830" s="320"/>
      <c r="D1830" s="320"/>
      <c r="E1830" s="320"/>
      <c r="F1830" s="320"/>
      <c r="G1830" s="320"/>
    </row>
    <row r="1831" spans="3:7" s="120" customFormat="1" ht="12.75">
      <c r="C1831" s="320"/>
      <c r="D1831" s="320"/>
      <c r="E1831" s="320"/>
      <c r="F1831" s="320"/>
      <c r="G1831" s="320"/>
    </row>
    <row r="1832" spans="3:7" s="120" customFormat="1" ht="12.75">
      <c r="C1832" s="320"/>
      <c r="D1832" s="320"/>
      <c r="E1832" s="320"/>
      <c r="F1832" s="320"/>
      <c r="G1832" s="320"/>
    </row>
    <row r="1833" spans="3:7" s="120" customFormat="1" ht="12.75">
      <c r="C1833" s="320"/>
      <c r="D1833" s="320"/>
      <c r="E1833" s="320"/>
      <c r="F1833" s="320"/>
      <c r="G1833" s="320"/>
    </row>
    <row r="1834" spans="3:7" s="120" customFormat="1" ht="12.75">
      <c r="C1834" s="320"/>
      <c r="D1834" s="320"/>
      <c r="E1834" s="320"/>
      <c r="F1834" s="320"/>
      <c r="G1834" s="320"/>
    </row>
    <row r="1835" spans="3:7" s="120" customFormat="1" ht="12.75">
      <c r="C1835" s="320"/>
      <c r="D1835" s="320"/>
      <c r="E1835" s="320"/>
      <c r="F1835" s="320"/>
      <c r="G1835" s="320"/>
    </row>
    <row r="1836" spans="3:7" s="120" customFormat="1" ht="12.75">
      <c r="C1836" s="320"/>
      <c r="D1836" s="320"/>
      <c r="E1836" s="320"/>
      <c r="F1836" s="320"/>
      <c r="G1836" s="320"/>
    </row>
    <row r="1837" spans="3:7" s="120" customFormat="1" ht="12.75">
      <c r="C1837" s="320"/>
      <c r="D1837" s="320"/>
      <c r="E1837" s="320"/>
      <c r="F1837" s="320"/>
      <c r="G1837" s="320"/>
    </row>
    <row r="1838" spans="3:7" s="120" customFormat="1" ht="12.75">
      <c r="C1838" s="320"/>
      <c r="D1838" s="320"/>
      <c r="E1838" s="320"/>
      <c r="F1838" s="320"/>
      <c r="G1838" s="320"/>
    </row>
    <row r="1839" spans="3:7" s="120" customFormat="1" ht="12.75">
      <c r="C1839" s="320"/>
      <c r="D1839" s="320"/>
      <c r="E1839" s="320"/>
      <c r="F1839" s="320"/>
      <c r="G1839" s="320"/>
    </row>
    <row r="1840" spans="3:7" s="120" customFormat="1" ht="12.75">
      <c r="C1840" s="320"/>
      <c r="D1840" s="320"/>
      <c r="E1840" s="320"/>
      <c r="F1840" s="320"/>
      <c r="G1840" s="320"/>
    </row>
    <row r="1841" spans="3:7" s="120" customFormat="1" ht="12.75">
      <c r="C1841" s="320"/>
      <c r="D1841" s="320"/>
      <c r="E1841" s="320"/>
      <c r="F1841" s="320"/>
      <c r="G1841" s="320"/>
    </row>
    <row r="1842" spans="3:7" s="120" customFormat="1" ht="12.75">
      <c r="C1842" s="320"/>
      <c r="D1842" s="320"/>
      <c r="E1842" s="320"/>
      <c r="F1842" s="320"/>
      <c r="G1842" s="320"/>
    </row>
    <row r="1843" spans="3:7" s="120" customFormat="1" ht="12.75">
      <c r="C1843" s="320"/>
      <c r="D1843" s="320"/>
      <c r="E1843" s="320"/>
      <c r="F1843" s="320"/>
      <c r="G1843" s="320"/>
    </row>
    <row r="1844" spans="3:7" s="120" customFormat="1" ht="12.75">
      <c r="C1844" s="320"/>
      <c r="D1844" s="320"/>
      <c r="E1844" s="320"/>
      <c r="F1844" s="320"/>
      <c r="G1844" s="320"/>
    </row>
    <row r="1845" spans="3:7" s="120" customFormat="1" ht="12.75">
      <c r="C1845" s="320"/>
      <c r="D1845" s="320"/>
      <c r="E1845" s="320"/>
      <c r="F1845" s="320"/>
      <c r="G1845" s="320"/>
    </row>
    <row r="1846" spans="3:7" s="120" customFormat="1" ht="12.75">
      <c r="C1846" s="320"/>
      <c r="D1846" s="320"/>
      <c r="E1846" s="320"/>
      <c r="F1846" s="320"/>
      <c r="G1846" s="320"/>
    </row>
    <row r="1847" spans="3:7" s="120" customFormat="1" ht="12.75">
      <c r="C1847" s="320"/>
      <c r="D1847" s="320"/>
      <c r="E1847" s="320"/>
      <c r="F1847" s="320"/>
      <c r="G1847" s="320"/>
    </row>
    <row r="1848" spans="3:7" s="120" customFormat="1" ht="12.75">
      <c r="C1848" s="320"/>
      <c r="D1848" s="320"/>
      <c r="E1848" s="320"/>
      <c r="F1848" s="320"/>
      <c r="G1848" s="320"/>
    </row>
    <row r="1849" spans="3:7" s="120" customFormat="1" ht="12.75">
      <c r="C1849" s="320"/>
      <c r="D1849" s="320"/>
      <c r="E1849" s="320"/>
      <c r="F1849" s="320"/>
      <c r="G1849" s="320"/>
    </row>
    <row r="1850" spans="3:7" s="120" customFormat="1" ht="12.75">
      <c r="C1850" s="320"/>
      <c r="D1850" s="320"/>
      <c r="E1850" s="320"/>
      <c r="F1850" s="320"/>
      <c r="G1850" s="320"/>
    </row>
    <row r="1851" spans="3:7" s="120" customFormat="1" ht="12.75">
      <c r="C1851" s="320"/>
      <c r="D1851" s="320"/>
      <c r="E1851" s="320"/>
      <c r="F1851" s="320"/>
      <c r="G1851" s="320"/>
    </row>
    <row r="1852" spans="3:7" s="120" customFormat="1" ht="12.75">
      <c r="C1852" s="320"/>
      <c r="D1852" s="320"/>
      <c r="E1852" s="320"/>
      <c r="F1852" s="320"/>
      <c r="G1852" s="320"/>
    </row>
    <row r="1853" spans="3:7" s="120" customFormat="1" ht="12.75">
      <c r="C1853" s="320"/>
      <c r="D1853" s="320"/>
      <c r="E1853" s="320"/>
      <c r="F1853" s="320"/>
      <c r="G1853" s="320"/>
    </row>
    <row r="1854" spans="3:7" s="120" customFormat="1" ht="12.75">
      <c r="C1854" s="320"/>
      <c r="D1854" s="320"/>
      <c r="E1854" s="320"/>
      <c r="F1854" s="320"/>
      <c r="G1854" s="320"/>
    </row>
    <row r="1855" spans="3:7" s="120" customFormat="1" ht="12.75">
      <c r="C1855" s="320"/>
      <c r="D1855" s="320"/>
      <c r="E1855" s="320"/>
      <c r="F1855" s="320"/>
      <c r="G1855" s="320"/>
    </row>
    <row r="1856" spans="3:7" s="120" customFormat="1" ht="12.75">
      <c r="C1856" s="320"/>
      <c r="D1856" s="320"/>
      <c r="E1856" s="320"/>
      <c r="F1856" s="320"/>
      <c r="G1856" s="320"/>
    </row>
    <row r="1857" spans="3:7" s="120" customFormat="1" ht="12.75">
      <c r="C1857" s="320"/>
      <c r="D1857" s="320"/>
      <c r="E1857" s="320"/>
      <c r="F1857" s="320"/>
      <c r="G1857" s="320"/>
    </row>
    <row r="1858" spans="3:7" s="120" customFormat="1" ht="12.75">
      <c r="C1858" s="320"/>
      <c r="D1858" s="320"/>
      <c r="E1858" s="320"/>
      <c r="F1858" s="320"/>
      <c r="G1858" s="320"/>
    </row>
    <row r="1859" spans="3:7" s="120" customFormat="1" ht="12.75">
      <c r="C1859" s="320"/>
      <c r="D1859" s="320"/>
      <c r="E1859" s="320"/>
      <c r="F1859" s="320"/>
      <c r="G1859" s="320"/>
    </row>
    <row r="1860" spans="3:7" s="120" customFormat="1" ht="12.75">
      <c r="C1860" s="320"/>
      <c r="D1860" s="320"/>
      <c r="E1860" s="320"/>
      <c r="F1860" s="320"/>
      <c r="G1860" s="320"/>
    </row>
    <row r="1861" spans="3:7" s="120" customFormat="1" ht="12.75">
      <c r="C1861" s="320"/>
      <c r="D1861" s="320"/>
      <c r="E1861" s="320"/>
      <c r="F1861" s="320"/>
      <c r="G1861" s="320"/>
    </row>
    <row r="1862" spans="3:7" s="120" customFormat="1" ht="12.75">
      <c r="C1862" s="320"/>
      <c r="D1862" s="320"/>
      <c r="E1862" s="320"/>
      <c r="F1862" s="320"/>
      <c r="G1862" s="320"/>
    </row>
    <row r="1863" spans="3:7" s="120" customFormat="1" ht="12.75">
      <c r="C1863" s="320"/>
      <c r="D1863" s="320"/>
      <c r="E1863" s="320"/>
      <c r="F1863" s="320"/>
      <c r="G1863" s="320"/>
    </row>
    <row r="1864" spans="3:7" s="120" customFormat="1" ht="12.75">
      <c r="C1864" s="320"/>
      <c r="D1864" s="320"/>
      <c r="E1864" s="320"/>
      <c r="F1864" s="320"/>
      <c r="G1864" s="320"/>
    </row>
    <row r="1865" spans="3:7" s="120" customFormat="1" ht="12.75">
      <c r="C1865" s="320"/>
      <c r="D1865" s="320"/>
      <c r="E1865" s="320"/>
      <c r="F1865" s="320"/>
      <c r="G1865" s="320"/>
    </row>
    <row r="1866" spans="3:7" s="120" customFormat="1" ht="12.75">
      <c r="C1866" s="320"/>
      <c r="D1866" s="320"/>
      <c r="E1866" s="320"/>
      <c r="F1866" s="320"/>
      <c r="G1866" s="320"/>
    </row>
    <row r="1867" spans="3:7" s="120" customFormat="1" ht="12.75">
      <c r="C1867" s="320"/>
      <c r="D1867" s="320"/>
      <c r="E1867" s="320"/>
      <c r="F1867" s="320"/>
      <c r="G1867" s="320"/>
    </row>
    <row r="1868" spans="3:7" s="120" customFormat="1" ht="12.75">
      <c r="C1868" s="320"/>
      <c r="D1868" s="320"/>
      <c r="E1868" s="320"/>
      <c r="F1868" s="320"/>
      <c r="G1868" s="320"/>
    </row>
    <row r="1869" spans="3:7" s="120" customFormat="1" ht="12.75">
      <c r="C1869" s="320"/>
      <c r="D1869" s="320"/>
      <c r="E1869" s="320"/>
      <c r="F1869" s="320"/>
      <c r="G1869" s="320"/>
    </row>
    <row r="1870" spans="3:7" s="120" customFormat="1" ht="12.75">
      <c r="C1870" s="320"/>
      <c r="D1870" s="320"/>
      <c r="E1870" s="320"/>
      <c r="F1870" s="320"/>
      <c r="G1870" s="320"/>
    </row>
    <row r="1871" spans="3:7" s="120" customFormat="1" ht="12.75">
      <c r="C1871" s="320"/>
      <c r="D1871" s="320"/>
      <c r="E1871" s="320"/>
      <c r="F1871" s="320"/>
      <c r="G1871" s="320"/>
    </row>
    <row r="1872" spans="3:7" s="120" customFormat="1" ht="12.75">
      <c r="C1872" s="320"/>
      <c r="D1872" s="320"/>
      <c r="E1872" s="320"/>
      <c r="F1872" s="320"/>
      <c r="G1872" s="320"/>
    </row>
    <row r="1873" spans="3:7" s="120" customFormat="1" ht="12.75">
      <c r="C1873" s="320"/>
      <c r="D1873" s="320"/>
      <c r="E1873" s="320"/>
      <c r="F1873" s="320"/>
      <c r="G1873" s="320"/>
    </row>
    <row r="1874" spans="3:7" s="120" customFormat="1" ht="12.75">
      <c r="C1874" s="320"/>
      <c r="D1874" s="320"/>
      <c r="E1874" s="320"/>
      <c r="F1874" s="320"/>
      <c r="G1874" s="320"/>
    </row>
    <row r="1875" spans="3:7" s="120" customFormat="1" ht="12.75">
      <c r="C1875" s="320"/>
      <c r="D1875" s="320"/>
      <c r="E1875" s="320"/>
      <c r="F1875" s="320"/>
      <c r="G1875" s="320"/>
    </row>
    <row r="1876" spans="3:7" s="120" customFormat="1" ht="12.75">
      <c r="C1876" s="320"/>
      <c r="D1876" s="320"/>
      <c r="E1876" s="320"/>
      <c r="F1876" s="320"/>
      <c r="G1876" s="320"/>
    </row>
    <row r="1877" spans="3:7" s="120" customFormat="1" ht="12.75">
      <c r="C1877" s="320"/>
      <c r="D1877" s="320"/>
      <c r="E1877" s="320"/>
      <c r="F1877" s="320"/>
      <c r="G1877" s="320"/>
    </row>
    <row r="1878" spans="3:7" s="120" customFormat="1" ht="12.75">
      <c r="C1878" s="320"/>
      <c r="D1878" s="320"/>
      <c r="E1878" s="320"/>
      <c r="F1878" s="320"/>
      <c r="G1878" s="320"/>
    </row>
    <row r="1879" spans="3:7" s="120" customFormat="1" ht="12.75">
      <c r="C1879" s="320"/>
      <c r="D1879" s="320"/>
      <c r="E1879" s="320"/>
      <c r="F1879" s="320"/>
      <c r="G1879" s="320"/>
    </row>
    <row r="1880" spans="3:7" s="120" customFormat="1" ht="12.75">
      <c r="C1880" s="320"/>
      <c r="D1880" s="320"/>
      <c r="E1880" s="320"/>
      <c r="F1880" s="320"/>
      <c r="G1880" s="320"/>
    </row>
    <row r="1881" spans="3:7" s="120" customFormat="1" ht="12.75">
      <c r="C1881" s="320"/>
      <c r="D1881" s="320"/>
      <c r="E1881" s="320"/>
      <c r="F1881" s="320"/>
      <c r="G1881" s="320"/>
    </row>
    <row r="1882" spans="3:7" s="120" customFormat="1" ht="12.75">
      <c r="C1882" s="320"/>
      <c r="D1882" s="320"/>
      <c r="E1882" s="320"/>
      <c r="F1882" s="320"/>
      <c r="G1882" s="320"/>
    </row>
    <row r="1883" spans="3:7" s="120" customFormat="1" ht="12.75">
      <c r="C1883" s="320"/>
      <c r="D1883" s="320"/>
      <c r="E1883" s="320"/>
      <c r="F1883" s="320"/>
      <c r="G1883" s="320"/>
    </row>
    <row r="1884" spans="3:7" s="120" customFormat="1" ht="12.75">
      <c r="C1884" s="320"/>
      <c r="D1884" s="320"/>
      <c r="E1884" s="320"/>
      <c r="F1884" s="320"/>
      <c r="G1884" s="320"/>
    </row>
    <row r="1885" spans="3:7" s="120" customFormat="1" ht="12.75">
      <c r="C1885" s="320"/>
      <c r="D1885" s="320"/>
      <c r="E1885" s="320"/>
      <c r="F1885" s="320"/>
      <c r="G1885" s="320"/>
    </row>
    <row r="1886" spans="3:7" s="120" customFormat="1" ht="12.75">
      <c r="C1886" s="320"/>
      <c r="D1886" s="320"/>
      <c r="E1886" s="320"/>
      <c r="F1886" s="320"/>
      <c r="G1886" s="320"/>
    </row>
    <row r="1887" spans="3:7" s="120" customFormat="1" ht="12.75">
      <c r="C1887" s="320"/>
      <c r="D1887" s="320"/>
      <c r="E1887" s="320"/>
      <c r="F1887" s="320"/>
      <c r="G1887" s="320"/>
    </row>
    <row r="1888" spans="3:7" s="120" customFormat="1" ht="12.75">
      <c r="C1888" s="320"/>
      <c r="D1888" s="320"/>
      <c r="E1888" s="320"/>
      <c r="F1888" s="320"/>
      <c r="G1888" s="320"/>
    </row>
    <row r="1889" spans="3:7" s="120" customFormat="1" ht="12.75">
      <c r="C1889" s="320"/>
      <c r="D1889" s="320"/>
      <c r="E1889" s="320"/>
      <c r="F1889" s="320"/>
      <c r="G1889" s="320"/>
    </row>
    <row r="1890" spans="3:7" s="120" customFormat="1" ht="12.75">
      <c r="C1890" s="320"/>
      <c r="D1890" s="320"/>
      <c r="E1890" s="320"/>
      <c r="F1890" s="320"/>
      <c r="G1890" s="320"/>
    </row>
    <row r="1891" spans="3:7" s="120" customFormat="1" ht="12.75">
      <c r="C1891" s="320"/>
      <c r="D1891" s="320"/>
      <c r="E1891" s="320"/>
      <c r="F1891" s="320"/>
      <c r="G1891" s="320"/>
    </row>
    <row r="1892" spans="3:7" s="120" customFormat="1" ht="12.75">
      <c r="C1892" s="320"/>
      <c r="D1892" s="320"/>
      <c r="E1892" s="320"/>
      <c r="F1892" s="320"/>
      <c r="G1892" s="320"/>
    </row>
    <row r="1893" spans="3:7" s="120" customFormat="1" ht="12.75">
      <c r="C1893" s="320"/>
      <c r="D1893" s="320"/>
      <c r="E1893" s="320"/>
      <c r="F1893" s="320"/>
      <c r="G1893" s="320"/>
    </row>
    <row r="1894" spans="3:7" s="120" customFormat="1" ht="12.75">
      <c r="C1894" s="320"/>
      <c r="D1894" s="320"/>
      <c r="E1894" s="320"/>
      <c r="F1894" s="320"/>
      <c r="G1894" s="320"/>
    </row>
    <row r="1895" spans="3:7" s="120" customFormat="1" ht="12.75">
      <c r="C1895" s="320"/>
      <c r="D1895" s="320"/>
      <c r="E1895" s="320"/>
      <c r="F1895" s="320"/>
      <c r="G1895" s="320"/>
    </row>
    <row r="1896" spans="3:7" s="120" customFormat="1" ht="12.75">
      <c r="C1896" s="320"/>
      <c r="D1896" s="320"/>
      <c r="E1896" s="320"/>
      <c r="F1896" s="320"/>
      <c r="G1896" s="320"/>
    </row>
    <row r="1897" spans="3:7" s="120" customFormat="1" ht="12.75">
      <c r="C1897" s="320"/>
      <c r="D1897" s="320"/>
      <c r="E1897" s="320"/>
      <c r="F1897" s="320"/>
      <c r="G1897" s="320"/>
    </row>
    <row r="1898" spans="3:7" s="120" customFormat="1" ht="12.75">
      <c r="C1898" s="320"/>
      <c r="D1898" s="320"/>
      <c r="E1898" s="320"/>
      <c r="F1898" s="320"/>
      <c r="G1898" s="320"/>
    </row>
    <row r="1899" spans="3:7" s="120" customFormat="1" ht="12.75">
      <c r="C1899" s="320"/>
      <c r="D1899" s="320"/>
      <c r="E1899" s="320"/>
      <c r="F1899" s="320"/>
      <c r="G1899" s="320"/>
    </row>
    <row r="1900" spans="3:7" s="120" customFormat="1" ht="12.75">
      <c r="C1900" s="320"/>
      <c r="D1900" s="320"/>
      <c r="E1900" s="320"/>
      <c r="F1900" s="320"/>
      <c r="G1900" s="320"/>
    </row>
    <row r="1901" spans="3:7" s="120" customFormat="1" ht="12.75">
      <c r="C1901" s="320"/>
      <c r="D1901" s="320"/>
      <c r="E1901" s="320"/>
      <c r="F1901" s="320"/>
      <c r="G1901" s="320"/>
    </row>
    <row r="1902" spans="3:7" s="120" customFormat="1" ht="12.75">
      <c r="C1902" s="320"/>
      <c r="D1902" s="320"/>
      <c r="E1902" s="320"/>
      <c r="F1902" s="320"/>
      <c r="G1902" s="320"/>
    </row>
    <row r="1903" spans="3:7" s="120" customFormat="1" ht="12.75">
      <c r="C1903" s="320"/>
      <c r="D1903" s="320"/>
      <c r="E1903" s="320"/>
      <c r="F1903" s="320"/>
      <c r="G1903" s="320"/>
    </row>
    <row r="1904" spans="3:7" s="120" customFormat="1" ht="12.75">
      <c r="C1904" s="320"/>
      <c r="D1904" s="320"/>
      <c r="E1904" s="320"/>
      <c r="F1904" s="320"/>
      <c r="G1904" s="320"/>
    </row>
    <row r="1905" spans="3:7" s="120" customFormat="1" ht="12.75">
      <c r="C1905" s="320"/>
      <c r="D1905" s="320"/>
      <c r="E1905" s="320"/>
      <c r="F1905" s="320"/>
      <c r="G1905" s="320"/>
    </row>
    <row r="1906" spans="3:7" s="120" customFormat="1" ht="12.75">
      <c r="C1906" s="320"/>
      <c r="D1906" s="320"/>
      <c r="E1906" s="320"/>
      <c r="F1906" s="320"/>
      <c r="G1906" s="320"/>
    </row>
    <row r="1907" spans="3:7" s="120" customFormat="1" ht="12.75">
      <c r="C1907" s="320"/>
      <c r="D1907" s="320"/>
      <c r="E1907" s="320"/>
      <c r="F1907" s="320"/>
      <c r="G1907" s="320"/>
    </row>
    <row r="1908" spans="3:7" s="120" customFormat="1" ht="12.75">
      <c r="C1908" s="320"/>
      <c r="D1908" s="320"/>
      <c r="E1908" s="320"/>
      <c r="F1908" s="320"/>
      <c r="G1908" s="320"/>
    </row>
    <row r="1909" spans="3:7" s="120" customFormat="1" ht="12.75">
      <c r="C1909" s="320"/>
      <c r="D1909" s="320"/>
      <c r="E1909" s="320"/>
      <c r="F1909" s="320"/>
      <c r="G1909" s="320"/>
    </row>
    <row r="1910" spans="3:7" s="120" customFormat="1" ht="12.75">
      <c r="C1910" s="320"/>
      <c r="D1910" s="320"/>
      <c r="E1910" s="320"/>
      <c r="F1910" s="320"/>
      <c r="G1910" s="320"/>
    </row>
    <row r="1911" spans="3:7" s="120" customFormat="1" ht="12.75">
      <c r="C1911" s="320"/>
      <c r="D1911" s="320"/>
      <c r="E1911" s="320"/>
      <c r="F1911" s="320"/>
      <c r="G1911" s="320"/>
    </row>
    <row r="1912" spans="3:7" s="120" customFormat="1" ht="12.75">
      <c r="C1912" s="320"/>
      <c r="D1912" s="320"/>
      <c r="E1912" s="320"/>
      <c r="F1912" s="320"/>
      <c r="G1912" s="320"/>
    </row>
    <row r="1913" spans="3:7" s="120" customFormat="1" ht="12.75">
      <c r="C1913" s="320"/>
      <c r="D1913" s="320"/>
      <c r="E1913" s="320"/>
      <c r="F1913" s="320"/>
      <c r="G1913" s="320"/>
    </row>
    <row r="1914" spans="3:7" s="120" customFormat="1" ht="12.75">
      <c r="C1914" s="320"/>
      <c r="D1914" s="320"/>
      <c r="E1914" s="320"/>
      <c r="F1914" s="320"/>
      <c r="G1914" s="320"/>
    </row>
    <row r="1915" spans="3:7" s="120" customFormat="1" ht="12.75">
      <c r="C1915" s="320"/>
      <c r="D1915" s="320"/>
      <c r="E1915" s="320"/>
      <c r="F1915" s="320"/>
      <c r="G1915" s="320"/>
    </row>
    <row r="1916" spans="3:7" s="120" customFormat="1" ht="12.75">
      <c r="C1916" s="320"/>
      <c r="D1916" s="320"/>
      <c r="E1916" s="320"/>
      <c r="F1916" s="320"/>
      <c r="G1916" s="320"/>
    </row>
    <row r="1917" spans="3:7" s="120" customFormat="1" ht="12.75">
      <c r="C1917" s="320"/>
      <c r="D1917" s="320"/>
      <c r="E1917" s="320"/>
      <c r="F1917" s="320"/>
      <c r="G1917" s="320"/>
    </row>
    <row r="1918" spans="3:7" s="120" customFormat="1" ht="12.75">
      <c r="C1918" s="320"/>
      <c r="D1918" s="320"/>
      <c r="E1918" s="320"/>
      <c r="F1918" s="320"/>
      <c r="G1918" s="320"/>
    </row>
    <row r="1919" spans="3:7" s="120" customFormat="1" ht="12.75">
      <c r="C1919" s="320"/>
      <c r="D1919" s="320"/>
      <c r="E1919" s="320"/>
      <c r="F1919" s="320"/>
      <c r="G1919" s="320"/>
    </row>
    <row r="1920" spans="3:7" s="120" customFormat="1" ht="12.75">
      <c r="C1920" s="320"/>
      <c r="D1920" s="320"/>
      <c r="E1920" s="320"/>
      <c r="F1920" s="320"/>
      <c r="G1920" s="320"/>
    </row>
    <row r="1921" spans="3:7" s="120" customFormat="1" ht="12.75">
      <c r="C1921" s="320"/>
      <c r="D1921" s="320"/>
      <c r="E1921" s="320"/>
      <c r="F1921" s="320"/>
      <c r="G1921" s="320"/>
    </row>
    <row r="1922" spans="3:7" s="120" customFormat="1" ht="12.75">
      <c r="C1922" s="320"/>
      <c r="D1922" s="320"/>
      <c r="E1922" s="320"/>
      <c r="F1922" s="320"/>
      <c r="G1922" s="320"/>
    </row>
    <row r="1923" spans="3:7" s="120" customFormat="1" ht="12.75">
      <c r="C1923" s="320"/>
      <c r="D1923" s="320"/>
      <c r="E1923" s="320"/>
      <c r="F1923" s="320"/>
      <c r="G1923" s="320"/>
    </row>
    <row r="1924" spans="3:7" s="120" customFormat="1" ht="12.75">
      <c r="C1924" s="320"/>
      <c r="D1924" s="320"/>
      <c r="E1924" s="320"/>
      <c r="F1924" s="320"/>
      <c r="G1924" s="320"/>
    </row>
    <row r="1925" spans="3:7" s="120" customFormat="1" ht="12.75">
      <c r="C1925" s="320"/>
      <c r="D1925" s="320"/>
      <c r="E1925" s="320"/>
      <c r="F1925" s="320"/>
      <c r="G1925" s="320"/>
    </row>
    <row r="1926" spans="3:7" s="120" customFormat="1" ht="12.75">
      <c r="C1926" s="320"/>
      <c r="D1926" s="320"/>
      <c r="E1926" s="320"/>
      <c r="F1926" s="320"/>
      <c r="G1926" s="320"/>
    </row>
    <row r="1927" spans="3:7" s="120" customFormat="1" ht="12.75">
      <c r="C1927" s="320"/>
      <c r="D1927" s="320"/>
      <c r="E1927" s="320"/>
      <c r="F1927" s="320"/>
      <c r="G1927" s="320"/>
    </row>
    <row r="1928" spans="3:7" s="120" customFormat="1" ht="12.75">
      <c r="C1928" s="320"/>
      <c r="D1928" s="320"/>
      <c r="E1928" s="320"/>
      <c r="F1928" s="320"/>
      <c r="G1928" s="320"/>
    </row>
    <row r="1929" spans="3:7" s="120" customFormat="1" ht="12.75">
      <c r="C1929" s="320"/>
      <c r="D1929" s="320"/>
      <c r="E1929" s="320"/>
      <c r="F1929" s="320"/>
      <c r="G1929" s="320"/>
    </row>
    <row r="1930" spans="3:7" s="120" customFormat="1" ht="12.75">
      <c r="C1930" s="320"/>
      <c r="D1930" s="320"/>
      <c r="E1930" s="320"/>
      <c r="F1930" s="320"/>
      <c r="G1930" s="320"/>
    </row>
    <row r="1931" spans="3:7" s="120" customFormat="1" ht="12.75">
      <c r="C1931" s="320"/>
      <c r="D1931" s="320"/>
      <c r="E1931" s="320"/>
      <c r="F1931" s="320"/>
      <c r="G1931" s="320"/>
    </row>
    <row r="1932" spans="3:7" s="120" customFormat="1" ht="12.75">
      <c r="C1932" s="320"/>
      <c r="D1932" s="320"/>
      <c r="E1932" s="320"/>
      <c r="F1932" s="320"/>
      <c r="G1932" s="320"/>
    </row>
    <row r="1933" spans="3:7" s="120" customFormat="1" ht="12.75">
      <c r="C1933" s="320"/>
      <c r="D1933" s="320"/>
      <c r="E1933" s="320"/>
      <c r="F1933" s="320"/>
      <c r="G1933" s="320"/>
    </row>
    <row r="1934" spans="3:7" s="120" customFormat="1" ht="12.75">
      <c r="C1934" s="320"/>
      <c r="D1934" s="320"/>
      <c r="E1934" s="320"/>
      <c r="F1934" s="320"/>
      <c r="G1934" s="320"/>
    </row>
    <row r="1935" spans="3:7" s="120" customFormat="1" ht="12.75">
      <c r="C1935" s="320"/>
      <c r="D1935" s="320"/>
      <c r="E1935" s="320"/>
      <c r="F1935" s="320"/>
      <c r="G1935" s="320"/>
    </row>
    <row r="1936" spans="3:7" s="120" customFormat="1" ht="12.75">
      <c r="C1936" s="320"/>
      <c r="D1936" s="320"/>
      <c r="E1936" s="320"/>
      <c r="F1936" s="320"/>
      <c r="G1936" s="320"/>
    </row>
    <row r="1937" spans="3:7" s="120" customFormat="1" ht="12.75">
      <c r="C1937" s="320"/>
      <c r="D1937" s="320"/>
      <c r="E1937" s="320"/>
      <c r="F1937" s="320"/>
      <c r="G1937" s="320"/>
    </row>
    <row r="1938" spans="3:7" s="120" customFormat="1" ht="12.75">
      <c r="C1938" s="320"/>
      <c r="D1938" s="320"/>
      <c r="E1938" s="320"/>
      <c r="F1938" s="320"/>
      <c r="G1938" s="320"/>
    </row>
    <row r="1939" spans="3:7" s="120" customFormat="1" ht="12.75">
      <c r="C1939" s="320"/>
      <c r="D1939" s="320"/>
      <c r="E1939" s="320"/>
      <c r="F1939" s="320"/>
      <c r="G1939" s="320"/>
    </row>
    <row r="1940" spans="3:7" s="120" customFormat="1" ht="12.75">
      <c r="C1940" s="320"/>
      <c r="D1940" s="320"/>
      <c r="E1940" s="320"/>
      <c r="F1940" s="320"/>
      <c r="G1940" s="320"/>
    </row>
    <row r="1941" spans="3:7" s="120" customFormat="1" ht="12.75">
      <c r="C1941" s="320"/>
      <c r="D1941" s="320"/>
      <c r="E1941" s="320"/>
      <c r="F1941" s="320"/>
      <c r="G1941" s="320"/>
    </row>
    <row r="1942" spans="3:7" s="120" customFormat="1" ht="12.75">
      <c r="C1942" s="320"/>
      <c r="D1942" s="320"/>
      <c r="E1942" s="320"/>
      <c r="F1942" s="320"/>
      <c r="G1942" s="320"/>
    </row>
    <row r="1943" spans="3:7" s="120" customFormat="1" ht="12.75">
      <c r="C1943" s="320"/>
      <c r="D1943" s="320"/>
      <c r="E1943" s="320"/>
      <c r="F1943" s="320"/>
      <c r="G1943" s="320"/>
    </row>
    <row r="1944" spans="3:7" s="120" customFormat="1" ht="12.75">
      <c r="C1944" s="320"/>
      <c r="D1944" s="320"/>
      <c r="E1944" s="320"/>
      <c r="F1944" s="320"/>
      <c r="G1944" s="320"/>
    </row>
    <row r="1945" spans="3:7" s="120" customFormat="1" ht="12.75">
      <c r="C1945" s="320"/>
      <c r="D1945" s="320"/>
      <c r="E1945" s="320"/>
      <c r="F1945" s="320"/>
      <c r="G1945" s="320"/>
    </row>
    <row r="1946" spans="3:7" s="120" customFormat="1" ht="12.75">
      <c r="C1946" s="320"/>
      <c r="D1946" s="320"/>
      <c r="E1946" s="320"/>
      <c r="F1946" s="320"/>
      <c r="G1946" s="320"/>
    </row>
    <row r="1947" spans="3:7" s="120" customFormat="1" ht="12.75">
      <c r="C1947" s="320"/>
      <c r="D1947" s="320"/>
      <c r="E1947" s="320"/>
      <c r="F1947" s="320"/>
      <c r="G1947" s="320"/>
    </row>
    <row r="1948" spans="3:7" s="120" customFormat="1" ht="12.75">
      <c r="C1948" s="320"/>
      <c r="D1948" s="320"/>
      <c r="E1948" s="320"/>
      <c r="F1948" s="320"/>
      <c r="G1948" s="320"/>
    </row>
    <row r="1949" spans="3:7" s="120" customFormat="1" ht="12.75">
      <c r="C1949" s="320"/>
      <c r="D1949" s="320"/>
      <c r="E1949" s="320"/>
      <c r="F1949" s="320"/>
      <c r="G1949" s="320"/>
    </row>
    <row r="1950" spans="3:7" s="120" customFormat="1" ht="12.75">
      <c r="C1950" s="320"/>
      <c r="D1950" s="320"/>
      <c r="E1950" s="320"/>
      <c r="F1950" s="320"/>
      <c r="G1950" s="320"/>
    </row>
    <row r="1951" spans="3:7" s="120" customFormat="1" ht="12.75">
      <c r="C1951" s="320"/>
      <c r="D1951" s="320"/>
      <c r="E1951" s="320"/>
      <c r="F1951" s="320"/>
      <c r="G1951" s="320"/>
    </row>
    <row r="1952" spans="3:7" s="120" customFormat="1" ht="12.75">
      <c r="C1952" s="320"/>
      <c r="D1952" s="320"/>
      <c r="E1952" s="320"/>
      <c r="F1952" s="320"/>
      <c r="G1952" s="320"/>
    </row>
    <row r="1953" spans="3:7" s="120" customFormat="1" ht="12.75">
      <c r="C1953" s="320"/>
      <c r="D1953" s="320"/>
      <c r="E1953" s="320"/>
      <c r="F1953" s="320"/>
      <c r="G1953" s="320"/>
    </row>
    <row r="1954" spans="3:7" s="120" customFormat="1" ht="12.75">
      <c r="C1954" s="320"/>
      <c r="D1954" s="320"/>
      <c r="E1954" s="320"/>
      <c r="F1954" s="320"/>
      <c r="G1954" s="320"/>
    </row>
    <row r="1955" spans="3:7" s="120" customFormat="1" ht="12.75">
      <c r="C1955" s="320"/>
      <c r="D1955" s="320"/>
      <c r="E1955" s="320"/>
      <c r="F1955" s="320"/>
      <c r="G1955" s="320"/>
    </row>
    <row r="1956" spans="3:7" s="120" customFormat="1" ht="12.75">
      <c r="C1956" s="320"/>
      <c r="D1956" s="320"/>
      <c r="E1956" s="320"/>
      <c r="F1956" s="320"/>
      <c r="G1956" s="320"/>
    </row>
    <row r="1957" spans="3:7" s="120" customFormat="1" ht="12.75">
      <c r="C1957" s="320"/>
      <c r="D1957" s="320"/>
      <c r="E1957" s="320"/>
      <c r="F1957" s="320"/>
      <c r="G1957" s="320"/>
    </row>
    <row r="1958" spans="3:7" s="120" customFormat="1" ht="12.75">
      <c r="C1958" s="320"/>
      <c r="D1958" s="320"/>
      <c r="E1958" s="320"/>
      <c r="F1958" s="320"/>
      <c r="G1958" s="320"/>
    </row>
    <row r="1959" spans="3:7" s="120" customFormat="1" ht="12.75">
      <c r="C1959" s="320"/>
      <c r="D1959" s="320"/>
      <c r="E1959" s="320"/>
      <c r="F1959" s="320"/>
      <c r="G1959" s="320"/>
    </row>
    <row r="1960" spans="3:7" s="120" customFormat="1" ht="12.75">
      <c r="C1960" s="320"/>
      <c r="D1960" s="320"/>
      <c r="E1960" s="320"/>
      <c r="F1960" s="320"/>
      <c r="G1960" s="320"/>
    </row>
    <row r="1961" spans="3:7" s="120" customFormat="1" ht="12.75">
      <c r="C1961" s="320"/>
      <c r="D1961" s="320"/>
      <c r="E1961" s="320"/>
      <c r="F1961" s="320"/>
      <c r="G1961" s="320"/>
    </row>
    <row r="1962" spans="3:7" s="120" customFormat="1" ht="12.75">
      <c r="C1962" s="320"/>
      <c r="D1962" s="320"/>
      <c r="E1962" s="320"/>
      <c r="F1962" s="320"/>
      <c r="G1962" s="320"/>
    </row>
    <row r="1963" spans="3:7" s="120" customFormat="1" ht="12.75">
      <c r="C1963" s="320"/>
      <c r="D1963" s="320"/>
      <c r="E1963" s="320"/>
      <c r="F1963" s="320"/>
      <c r="G1963" s="320"/>
    </row>
    <row r="1964" spans="3:7" s="120" customFormat="1" ht="12.75">
      <c r="C1964" s="320"/>
      <c r="D1964" s="320"/>
      <c r="E1964" s="320"/>
      <c r="F1964" s="320"/>
      <c r="G1964" s="320"/>
    </row>
    <row r="1965" spans="3:7" s="120" customFormat="1" ht="12.75">
      <c r="C1965" s="320"/>
      <c r="D1965" s="320"/>
      <c r="E1965" s="320"/>
      <c r="F1965" s="320"/>
      <c r="G1965" s="320"/>
    </row>
    <row r="1966" spans="3:7" s="120" customFormat="1" ht="12.75">
      <c r="C1966" s="320"/>
      <c r="D1966" s="320"/>
      <c r="E1966" s="320"/>
      <c r="F1966" s="320"/>
      <c r="G1966" s="320"/>
    </row>
    <row r="1967" spans="3:7" s="120" customFormat="1" ht="12.75">
      <c r="C1967" s="320"/>
      <c r="D1967" s="320"/>
      <c r="E1967" s="320"/>
      <c r="F1967" s="320"/>
      <c r="G1967" s="320"/>
    </row>
    <row r="1968" spans="3:7" s="120" customFormat="1" ht="12.75">
      <c r="C1968" s="320"/>
      <c r="D1968" s="320"/>
      <c r="E1968" s="320"/>
      <c r="F1968" s="320"/>
      <c r="G1968" s="320"/>
    </row>
    <row r="1969" spans="3:7" s="120" customFormat="1" ht="12.75">
      <c r="C1969" s="320"/>
      <c r="D1969" s="320"/>
      <c r="E1969" s="320"/>
      <c r="F1969" s="320"/>
      <c r="G1969" s="320"/>
    </row>
    <row r="1970" spans="3:7" s="120" customFormat="1" ht="12.75">
      <c r="C1970" s="320"/>
      <c r="D1970" s="320"/>
      <c r="E1970" s="320"/>
      <c r="F1970" s="320"/>
      <c r="G1970" s="320"/>
    </row>
    <row r="1971" spans="3:7" s="120" customFormat="1" ht="12.75">
      <c r="C1971" s="320"/>
      <c r="D1971" s="320"/>
      <c r="E1971" s="320"/>
      <c r="F1971" s="320"/>
      <c r="G1971" s="320"/>
    </row>
    <row r="1972" spans="3:7" s="120" customFormat="1" ht="12.75">
      <c r="C1972" s="320"/>
      <c r="D1972" s="320"/>
      <c r="E1972" s="320"/>
      <c r="F1972" s="320"/>
      <c r="G1972" s="320"/>
    </row>
    <row r="1973" spans="3:7" s="120" customFormat="1" ht="12.75">
      <c r="C1973" s="320"/>
      <c r="D1973" s="320"/>
      <c r="E1973" s="320"/>
      <c r="F1973" s="320"/>
      <c r="G1973" s="320"/>
    </row>
    <row r="1974" spans="3:7" s="120" customFormat="1" ht="12.75">
      <c r="C1974" s="320"/>
      <c r="D1974" s="320"/>
      <c r="E1974" s="320"/>
      <c r="F1974" s="320"/>
      <c r="G1974" s="320"/>
    </row>
    <row r="1975" spans="3:7" s="120" customFormat="1" ht="12.75">
      <c r="C1975" s="320"/>
      <c r="D1975" s="320"/>
      <c r="E1975" s="320"/>
      <c r="F1975" s="320"/>
      <c r="G1975" s="320"/>
    </row>
    <row r="1976" spans="3:7" s="120" customFormat="1" ht="12.75">
      <c r="C1976" s="320"/>
      <c r="D1976" s="320"/>
      <c r="E1976" s="320"/>
      <c r="F1976" s="320"/>
      <c r="G1976" s="320"/>
    </row>
    <row r="1977" spans="3:7" s="120" customFormat="1" ht="12.75">
      <c r="C1977" s="320"/>
      <c r="D1977" s="320"/>
      <c r="E1977" s="320"/>
      <c r="F1977" s="320"/>
      <c r="G1977" s="320"/>
    </row>
    <row r="1978" spans="3:7" s="120" customFormat="1" ht="12.75">
      <c r="C1978" s="320"/>
      <c r="D1978" s="320"/>
      <c r="E1978" s="320"/>
      <c r="F1978" s="320"/>
      <c r="G1978" s="320"/>
    </row>
    <row r="1979" spans="3:7" s="120" customFormat="1" ht="12.75">
      <c r="C1979" s="320"/>
      <c r="D1979" s="320"/>
      <c r="E1979" s="320"/>
      <c r="F1979" s="320"/>
      <c r="G1979" s="320"/>
    </row>
    <row r="1980" spans="3:7" s="120" customFormat="1" ht="12.75">
      <c r="C1980" s="320"/>
      <c r="D1980" s="320"/>
      <c r="E1980" s="320"/>
      <c r="F1980" s="320"/>
      <c r="G1980" s="320"/>
    </row>
    <row r="1981" spans="3:7" s="120" customFormat="1" ht="12.75">
      <c r="C1981" s="320"/>
      <c r="D1981" s="320"/>
      <c r="E1981" s="320"/>
      <c r="F1981" s="320"/>
      <c r="G1981" s="320"/>
    </row>
    <row r="1982" spans="3:7" s="120" customFormat="1" ht="12.75">
      <c r="C1982" s="320"/>
      <c r="D1982" s="320"/>
      <c r="E1982" s="320"/>
      <c r="F1982" s="320"/>
      <c r="G1982" s="320"/>
    </row>
    <row r="1983" spans="3:7" s="120" customFormat="1" ht="12.75">
      <c r="C1983" s="320"/>
      <c r="D1983" s="320"/>
      <c r="E1983" s="320"/>
      <c r="F1983" s="320"/>
      <c r="G1983" s="320"/>
    </row>
    <row r="1984" spans="3:7" s="120" customFormat="1" ht="12.75">
      <c r="C1984" s="320"/>
      <c r="D1984" s="320"/>
      <c r="E1984" s="320"/>
      <c r="F1984" s="320"/>
      <c r="G1984" s="320"/>
    </row>
    <row r="1985" spans="3:7" s="120" customFormat="1" ht="12.75">
      <c r="C1985" s="320"/>
      <c r="D1985" s="320"/>
      <c r="E1985" s="320"/>
      <c r="F1985" s="320"/>
      <c r="G1985" s="320"/>
    </row>
    <row r="1986" spans="3:7" s="120" customFormat="1" ht="12.75">
      <c r="C1986" s="320"/>
      <c r="D1986" s="320"/>
      <c r="E1986" s="320"/>
      <c r="F1986" s="320"/>
      <c r="G1986" s="320"/>
    </row>
    <row r="1987" spans="3:7" s="120" customFormat="1" ht="12.75">
      <c r="C1987" s="320"/>
      <c r="D1987" s="320"/>
      <c r="E1987" s="320"/>
      <c r="F1987" s="320"/>
      <c r="G1987" s="320"/>
    </row>
    <row r="1988" spans="3:7" s="120" customFormat="1" ht="12.75">
      <c r="C1988" s="320"/>
      <c r="D1988" s="320"/>
      <c r="E1988" s="320"/>
      <c r="F1988" s="320"/>
      <c r="G1988" s="320"/>
    </row>
    <row r="1989" spans="3:7" s="120" customFormat="1" ht="12.75">
      <c r="C1989" s="320"/>
      <c r="D1989" s="320"/>
      <c r="E1989" s="320"/>
      <c r="F1989" s="320"/>
      <c r="G1989" s="320"/>
    </row>
    <row r="1990" spans="3:7" s="120" customFormat="1" ht="12.75">
      <c r="C1990" s="320"/>
      <c r="D1990" s="320"/>
      <c r="E1990" s="320"/>
      <c r="F1990" s="320"/>
      <c r="G1990" s="320"/>
    </row>
    <row r="1991" spans="3:7" s="120" customFormat="1" ht="12.75">
      <c r="C1991" s="320"/>
      <c r="D1991" s="320"/>
      <c r="E1991" s="320"/>
      <c r="F1991" s="320"/>
      <c r="G1991" s="320"/>
    </row>
    <row r="1992" spans="3:7" s="120" customFormat="1" ht="12.75">
      <c r="C1992" s="320"/>
      <c r="D1992" s="320"/>
      <c r="E1992" s="320"/>
      <c r="F1992" s="320"/>
      <c r="G1992" s="320"/>
    </row>
    <row r="1993" spans="3:7" s="120" customFormat="1" ht="12.75">
      <c r="C1993" s="320"/>
      <c r="D1993" s="320"/>
      <c r="E1993" s="320"/>
      <c r="F1993" s="320"/>
      <c r="G1993" s="320"/>
    </row>
    <row r="1994" spans="3:7" s="120" customFormat="1" ht="12.75">
      <c r="C1994" s="320"/>
      <c r="D1994" s="320"/>
      <c r="E1994" s="320"/>
      <c r="F1994" s="320"/>
      <c r="G1994" s="320"/>
    </row>
    <row r="1995" spans="3:7" s="120" customFormat="1" ht="12.75">
      <c r="C1995" s="320"/>
      <c r="D1995" s="320"/>
      <c r="E1995" s="320"/>
      <c r="F1995" s="320"/>
      <c r="G1995" s="320"/>
    </row>
    <row r="1996" spans="3:7" s="120" customFormat="1" ht="12.75">
      <c r="C1996" s="320"/>
      <c r="D1996" s="320"/>
      <c r="E1996" s="320"/>
      <c r="F1996" s="320"/>
      <c r="G1996" s="320"/>
    </row>
    <row r="1997" spans="3:7" s="120" customFormat="1" ht="12.75">
      <c r="C1997" s="320"/>
      <c r="D1997" s="320"/>
      <c r="E1997" s="320"/>
      <c r="F1997" s="320"/>
      <c r="G1997" s="320"/>
    </row>
    <row r="1998" spans="3:7" s="120" customFormat="1" ht="12.75">
      <c r="C1998" s="320"/>
      <c r="D1998" s="320"/>
      <c r="E1998" s="320"/>
      <c r="F1998" s="320"/>
      <c r="G1998" s="320"/>
    </row>
    <row r="1999" spans="3:7" s="120" customFormat="1" ht="12.75">
      <c r="C1999" s="320"/>
      <c r="D1999" s="320"/>
      <c r="E1999" s="320"/>
      <c r="F1999" s="320"/>
      <c r="G1999" s="320"/>
    </row>
    <row r="2000" spans="3:7" s="120" customFormat="1" ht="12.75">
      <c r="C2000" s="320"/>
      <c r="D2000" s="320"/>
      <c r="E2000" s="320"/>
      <c r="F2000" s="320"/>
      <c r="G2000" s="320"/>
    </row>
    <row r="2001" spans="3:7" s="120" customFormat="1" ht="12.75">
      <c r="C2001" s="320"/>
      <c r="D2001" s="320"/>
      <c r="E2001" s="320"/>
      <c r="F2001" s="320"/>
      <c r="G2001" s="320"/>
    </row>
    <row r="2002" spans="3:7" s="120" customFormat="1" ht="12.75">
      <c r="C2002" s="320"/>
      <c r="D2002" s="320"/>
      <c r="E2002" s="320"/>
      <c r="F2002" s="320"/>
      <c r="G2002" s="320"/>
    </row>
    <row r="2003" spans="3:7" s="120" customFormat="1" ht="12.75">
      <c r="C2003" s="320"/>
      <c r="D2003" s="320"/>
      <c r="E2003" s="320"/>
      <c r="F2003" s="320"/>
      <c r="G2003" s="320"/>
    </row>
    <row r="2004" spans="3:7" s="120" customFormat="1" ht="12.75">
      <c r="C2004" s="320"/>
      <c r="D2004" s="320"/>
      <c r="E2004" s="320"/>
      <c r="F2004" s="320"/>
      <c r="G2004" s="320"/>
    </row>
    <row r="2005" spans="3:7" s="120" customFormat="1" ht="12.75">
      <c r="C2005" s="320"/>
      <c r="D2005" s="320"/>
      <c r="E2005" s="320"/>
      <c r="F2005" s="320"/>
      <c r="G2005" s="320"/>
    </row>
    <row r="2006" spans="3:7" s="120" customFormat="1" ht="12.75">
      <c r="C2006" s="320"/>
      <c r="D2006" s="320"/>
      <c r="E2006" s="320"/>
      <c r="F2006" s="320"/>
      <c r="G2006" s="320"/>
    </row>
    <row r="2007" spans="3:7" s="120" customFormat="1" ht="12.75">
      <c r="C2007" s="320"/>
      <c r="D2007" s="320"/>
      <c r="E2007" s="320"/>
      <c r="F2007" s="320"/>
      <c r="G2007" s="320"/>
    </row>
    <row r="2008" spans="3:7" s="120" customFormat="1" ht="12.75">
      <c r="C2008" s="320"/>
      <c r="D2008" s="320"/>
      <c r="E2008" s="320"/>
      <c r="F2008" s="320"/>
      <c r="G2008" s="320"/>
    </row>
    <row r="2009" spans="3:7" s="120" customFormat="1" ht="12.75">
      <c r="C2009" s="320"/>
      <c r="D2009" s="320"/>
      <c r="E2009" s="320"/>
      <c r="F2009" s="320"/>
      <c r="G2009" s="320"/>
    </row>
    <row r="2010" spans="3:7" s="120" customFormat="1" ht="12.75">
      <c r="C2010" s="320"/>
      <c r="D2010" s="320"/>
      <c r="E2010" s="320"/>
      <c r="F2010" s="320"/>
      <c r="G2010" s="320"/>
    </row>
    <row r="2011" spans="3:7" s="120" customFormat="1" ht="12.75">
      <c r="C2011" s="320"/>
      <c r="D2011" s="320"/>
      <c r="E2011" s="320"/>
      <c r="F2011" s="320"/>
      <c r="G2011" s="320"/>
    </row>
    <row r="2012" spans="3:7" s="120" customFormat="1" ht="12.75">
      <c r="C2012" s="320"/>
      <c r="D2012" s="320"/>
      <c r="E2012" s="320"/>
      <c r="F2012" s="320"/>
      <c r="G2012" s="320"/>
    </row>
    <row r="2013" spans="3:7" s="120" customFormat="1" ht="12.75">
      <c r="C2013" s="320"/>
      <c r="D2013" s="320"/>
      <c r="E2013" s="320"/>
      <c r="F2013" s="320"/>
      <c r="G2013" s="320"/>
    </row>
    <row r="2014" spans="3:7" s="120" customFormat="1" ht="12.75">
      <c r="C2014" s="320"/>
      <c r="D2014" s="320"/>
      <c r="E2014" s="320"/>
      <c r="F2014" s="320"/>
      <c r="G2014" s="320"/>
    </row>
    <row r="2015" spans="3:7" s="120" customFormat="1" ht="12.75">
      <c r="C2015" s="320"/>
      <c r="D2015" s="320"/>
      <c r="E2015" s="320"/>
      <c r="F2015" s="320"/>
      <c r="G2015" s="320"/>
    </row>
    <row r="2016" spans="3:7" s="120" customFormat="1" ht="12.75">
      <c r="C2016" s="320"/>
      <c r="D2016" s="320"/>
      <c r="E2016" s="320"/>
      <c r="F2016" s="320"/>
      <c r="G2016" s="320"/>
    </row>
    <row r="2017" spans="3:7" s="120" customFormat="1" ht="12.75">
      <c r="C2017" s="320"/>
      <c r="D2017" s="320"/>
      <c r="E2017" s="320"/>
      <c r="F2017" s="320"/>
      <c r="G2017" s="320"/>
    </row>
    <row r="2018" spans="3:7" s="120" customFormat="1" ht="12.75">
      <c r="C2018" s="320"/>
      <c r="D2018" s="320"/>
      <c r="E2018" s="320"/>
      <c r="F2018" s="320"/>
      <c r="G2018" s="320"/>
    </row>
    <row r="2019" spans="3:7" s="120" customFormat="1" ht="12.75">
      <c r="C2019" s="320"/>
      <c r="D2019" s="320"/>
      <c r="E2019" s="320"/>
      <c r="F2019" s="320"/>
      <c r="G2019" s="320"/>
    </row>
    <row r="2020" spans="3:7" s="120" customFormat="1" ht="12.75">
      <c r="C2020" s="320"/>
      <c r="D2020" s="320"/>
      <c r="E2020" s="320"/>
      <c r="F2020" s="320"/>
      <c r="G2020" s="320"/>
    </row>
    <row r="2021" spans="3:7" s="120" customFormat="1" ht="12.75">
      <c r="C2021" s="320"/>
      <c r="D2021" s="320"/>
      <c r="E2021" s="320"/>
      <c r="F2021" s="320"/>
      <c r="G2021" s="320"/>
    </row>
    <row r="2022" spans="3:7" s="120" customFormat="1" ht="12.75">
      <c r="C2022" s="320"/>
      <c r="D2022" s="320"/>
      <c r="E2022" s="320"/>
      <c r="F2022" s="320"/>
      <c r="G2022" s="320"/>
    </row>
    <row r="2023" spans="3:7" s="120" customFormat="1" ht="12.75">
      <c r="C2023" s="320"/>
      <c r="D2023" s="320"/>
      <c r="E2023" s="320"/>
      <c r="F2023" s="320"/>
      <c r="G2023" s="320"/>
    </row>
    <row r="2024" spans="3:7" s="120" customFormat="1" ht="12.75">
      <c r="C2024" s="320"/>
      <c r="D2024" s="320"/>
      <c r="E2024" s="320"/>
      <c r="F2024" s="320"/>
      <c r="G2024" s="320"/>
    </row>
    <row r="2025" spans="3:7" s="120" customFormat="1" ht="12.75">
      <c r="C2025" s="320"/>
      <c r="D2025" s="320"/>
      <c r="E2025" s="320"/>
      <c r="F2025" s="320"/>
      <c r="G2025" s="320"/>
    </row>
    <row r="2026" spans="3:7" s="120" customFormat="1" ht="12.75">
      <c r="C2026" s="320"/>
      <c r="D2026" s="320"/>
      <c r="E2026" s="320"/>
      <c r="F2026" s="320"/>
      <c r="G2026" s="320"/>
    </row>
    <row r="2027" spans="3:7" s="120" customFormat="1" ht="12.75">
      <c r="C2027" s="320"/>
      <c r="D2027" s="320"/>
      <c r="E2027" s="320"/>
      <c r="F2027" s="320"/>
      <c r="G2027" s="320"/>
    </row>
    <row r="2028" spans="3:7" s="120" customFormat="1" ht="12.75">
      <c r="C2028" s="320"/>
      <c r="D2028" s="320"/>
      <c r="E2028" s="320"/>
      <c r="F2028" s="320"/>
      <c r="G2028" s="320"/>
    </row>
    <row r="2029" spans="3:7" s="120" customFormat="1" ht="12.75">
      <c r="C2029" s="320"/>
      <c r="D2029" s="320"/>
      <c r="E2029" s="320"/>
      <c r="F2029" s="320"/>
      <c r="G2029" s="320"/>
    </row>
    <row r="2030" spans="3:7" s="120" customFormat="1" ht="12.75">
      <c r="C2030" s="320"/>
      <c r="D2030" s="320"/>
      <c r="E2030" s="320"/>
      <c r="F2030" s="320"/>
      <c r="G2030" s="320"/>
    </row>
    <row r="2031" spans="3:7" s="120" customFormat="1" ht="12.75">
      <c r="C2031" s="320"/>
      <c r="D2031" s="320"/>
      <c r="E2031" s="320"/>
      <c r="F2031" s="320"/>
      <c r="G2031" s="320"/>
    </row>
    <row r="2032" spans="3:7" s="120" customFormat="1" ht="12.75">
      <c r="C2032" s="320"/>
      <c r="D2032" s="320"/>
      <c r="E2032" s="320"/>
      <c r="F2032" s="320"/>
      <c r="G2032" s="320"/>
    </row>
    <row r="2033" spans="3:7" s="120" customFormat="1" ht="12.75">
      <c r="C2033" s="320"/>
      <c r="D2033" s="320"/>
      <c r="E2033" s="320"/>
      <c r="F2033" s="320"/>
      <c r="G2033" s="320"/>
    </row>
    <row r="2034" spans="3:7" s="120" customFormat="1" ht="12.75">
      <c r="C2034" s="320"/>
      <c r="D2034" s="320"/>
      <c r="E2034" s="320"/>
      <c r="F2034" s="320"/>
      <c r="G2034" s="320"/>
    </row>
    <row r="2035" spans="3:7" s="120" customFormat="1" ht="12.75">
      <c r="C2035" s="320"/>
      <c r="D2035" s="320"/>
      <c r="E2035" s="320"/>
      <c r="F2035" s="320"/>
      <c r="G2035" s="320"/>
    </row>
    <row r="2036" spans="3:7" s="120" customFormat="1" ht="12.75">
      <c r="C2036" s="320"/>
      <c r="D2036" s="320"/>
      <c r="E2036" s="320"/>
      <c r="F2036" s="320"/>
      <c r="G2036" s="320"/>
    </row>
    <row r="2037" spans="3:7" s="120" customFormat="1" ht="12.75">
      <c r="C2037" s="320"/>
      <c r="D2037" s="320"/>
      <c r="E2037" s="320"/>
      <c r="F2037" s="320"/>
      <c r="G2037" s="320"/>
    </row>
    <row r="2038" spans="3:7" s="120" customFormat="1" ht="12.75">
      <c r="C2038" s="320"/>
      <c r="D2038" s="320"/>
      <c r="E2038" s="320"/>
      <c r="F2038" s="320"/>
      <c r="G2038" s="320"/>
    </row>
    <row r="2039" spans="3:7" s="120" customFormat="1" ht="12.75">
      <c r="C2039" s="320"/>
      <c r="D2039" s="320"/>
      <c r="E2039" s="320"/>
      <c r="F2039" s="320"/>
      <c r="G2039" s="320"/>
    </row>
    <row r="2040" spans="3:7" s="120" customFormat="1" ht="12.75">
      <c r="C2040" s="320"/>
      <c r="D2040" s="320"/>
      <c r="E2040" s="320"/>
      <c r="F2040" s="320"/>
      <c r="G2040" s="320"/>
    </row>
    <row r="2041" spans="3:7" s="120" customFormat="1" ht="12.75">
      <c r="C2041" s="320"/>
      <c r="D2041" s="320"/>
      <c r="E2041" s="320"/>
      <c r="F2041" s="320"/>
      <c r="G2041" s="320"/>
    </row>
    <row r="2042" spans="3:7" s="120" customFormat="1" ht="12.75">
      <c r="C2042" s="320"/>
      <c r="D2042" s="320"/>
      <c r="E2042" s="320"/>
      <c r="F2042" s="320"/>
      <c r="G2042" s="320"/>
    </row>
    <row r="2043" spans="3:7" s="120" customFormat="1" ht="12.75">
      <c r="C2043" s="320"/>
      <c r="D2043" s="320"/>
      <c r="E2043" s="320"/>
      <c r="F2043" s="320"/>
      <c r="G2043" s="320"/>
    </row>
    <row r="2044" spans="3:7" s="120" customFormat="1" ht="12.75">
      <c r="C2044" s="320"/>
      <c r="D2044" s="320"/>
      <c r="E2044" s="320"/>
      <c r="F2044" s="320"/>
      <c r="G2044" s="320"/>
    </row>
    <row r="2045" spans="3:7" s="120" customFormat="1" ht="12.75">
      <c r="C2045" s="320"/>
      <c r="D2045" s="320"/>
      <c r="E2045" s="320"/>
      <c r="F2045" s="320"/>
      <c r="G2045" s="320"/>
    </row>
    <row r="2046" spans="3:7" s="120" customFormat="1" ht="12.75">
      <c r="C2046" s="320"/>
      <c r="D2046" s="320"/>
      <c r="E2046" s="320"/>
      <c r="F2046" s="320"/>
      <c r="G2046" s="320"/>
    </row>
    <row r="2047" spans="3:7" s="120" customFormat="1" ht="12.75">
      <c r="C2047" s="320"/>
      <c r="D2047" s="320"/>
      <c r="E2047" s="320"/>
      <c r="F2047" s="320"/>
      <c r="G2047" s="320"/>
    </row>
    <row r="2048" spans="3:7" s="120" customFormat="1" ht="12.75">
      <c r="C2048" s="320"/>
      <c r="D2048" s="320"/>
      <c r="E2048" s="320"/>
      <c r="F2048" s="320"/>
      <c r="G2048" s="320"/>
    </row>
    <row r="2049" spans="3:7" s="120" customFormat="1" ht="12.75">
      <c r="C2049" s="320"/>
      <c r="D2049" s="320"/>
      <c r="E2049" s="320"/>
      <c r="F2049" s="320"/>
      <c r="G2049" s="320"/>
    </row>
    <row r="2050" spans="3:7" s="120" customFormat="1" ht="12.75">
      <c r="C2050" s="320"/>
      <c r="D2050" s="320"/>
      <c r="E2050" s="320"/>
      <c r="F2050" s="320"/>
      <c r="G2050" s="320"/>
    </row>
    <row r="2051" spans="3:7" s="120" customFormat="1" ht="12.75">
      <c r="C2051" s="320"/>
      <c r="D2051" s="320"/>
      <c r="E2051" s="320"/>
      <c r="F2051" s="320"/>
      <c r="G2051" s="320"/>
    </row>
    <row r="2052" spans="3:7" s="120" customFormat="1" ht="12.75">
      <c r="C2052" s="320"/>
      <c r="D2052" s="320"/>
      <c r="E2052" s="320"/>
      <c r="F2052" s="320"/>
      <c r="G2052" s="320"/>
    </row>
    <row r="2053" spans="3:7" s="120" customFormat="1" ht="12.75">
      <c r="C2053" s="320"/>
      <c r="D2053" s="320"/>
      <c r="E2053" s="320"/>
      <c r="F2053" s="320"/>
      <c r="G2053" s="320"/>
    </row>
    <row r="2054" spans="3:7" s="120" customFormat="1" ht="12.75">
      <c r="C2054" s="320"/>
      <c r="D2054" s="320"/>
      <c r="E2054" s="320"/>
      <c r="F2054" s="320"/>
      <c r="G2054" s="320"/>
    </row>
    <row r="2055" spans="3:7" s="120" customFormat="1" ht="12.75">
      <c r="C2055" s="320"/>
      <c r="D2055" s="320"/>
      <c r="E2055" s="320"/>
      <c r="F2055" s="320"/>
      <c r="G2055" s="320"/>
    </row>
    <row r="2056" spans="3:7" s="120" customFormat="1" ht="12.75">
      <c r="C2056" s="320"/>
      <c r="D2056" s="320"/>
      <c r="E2056" s="320"/>
      <c r="F2056" s="320"/>
      <c r="G2056" s="320"/>
    </row>
    <row r="2057" spans="3:7" s="120" customFormat="1" ht="12.75">
      <c r="C2057" s="320"/>
      <c r="D2057" s="320"/>
      <c r="E2057" s="320"/>
      <c r="F2057" s="320"/>
      <c r="G2057" s="320"/>
    </row>
    <row r="2058" spans="3:7" s="120" customFormat="1" ht="12.75">
      <c r="C2058" s="320"/>
      <c r="D2058" s="320"/>
      <c r="E2058" s="320"/>
      <c r="F2058" s="320"/>
      <c r="G2058" s="320"/>
    </row>
    <row r="2059" spans="3:7" s="120" customFormat="1" ht="12.75">
      <c r="C2059" s="320"/>
      <c r="D2059" s="320"/>
      <c r="E2059" s="320"/>
      <c r="F2059" s="320"/>
      <c r="G2059" s="320"/>
    </row>
    <row r="2060" spans="3:7" s="120" customFormat="1" ht="12.75">
      <c r="C2060" s="320"/>
      <c r="D2060" s="320"/>
      <c r="E2060" s="320"/>
      <c r="F2060" s="320"/>
      <c r="G2060" s="320"/>
    </row>
    <row r="2061" spans="3:7" s="120" customFormat="1" ht="12.75">
      <c r="C2061" s="320"/>
      <c r="D2061" s="320"/>
      <c r="E2061" s="320"/>
      <c r="F2061" s="320"/>
      <c r="G2061" s="320"/>
    </row>
    <row r="2062" spans="3:7" s="120" customFormat="1" ht="12.75">
      <c r="C2062" s="320"/>
      <c r="D2062" s="320"/>
      <c r="E2062" s="320"/>
      <c r="F2062" s="320"/>
      <c r="G2062" s="320"/>
    </row>
    <row r="2063" spans="3:7" s="120" customFormat="1" ht="12.75">
      <c r="C2063" s="320"/>
      <c r="D2063" s="320"/>
      <c r="E2063" s="320"/>
      <c r="F2063" s="320"/>
      <c r="G2063" s="320"/>
    </row>
    <row r="2064" spans="3:7" s="120" customFormat="1" ht="12.75">
      <c r="C2064" s="320"/>
      <c r="D2064" s="320"/>
      <c r="E2064" s="320"/>
      <c r="F2064" s="320"/>
      <c r="G2064" s="320"/>
    </row>
    <row r="2065" spans="3:7" s="120" customFormat="1" ht="12.75">
      <c r="C2065" s="320"/>
      <c r="D2065" s="320"/>
      <c r="E2065" s="320"/>
      <c r="F2065" s="320"/>
      <c r="G2065" s="320"/>
    </row>
    <row r="2066" spans="3:7" s="120" customFormat="1" ht="12.75">
      <c r="C2066" s="320"/>
      <c r="D2066" s="320"/>
      <c r="E2066" s="320"/>
      <c r="F2066" s="320"/>
      <c r="G2066" s="320"/>
    </row>
    <row r="2067" spans="3:7" s="120" customFormat="1" ht="12.75">
      <c r="C2067" s="320"/>
      <c r="D2067" s="320"/>
      <c r="E2067" s="320"/>
      <c r="F2067" s="320"/>
      <c r="G2067" s="320"/>
    </row>
    <row r="2068" spans="3:7" s="120" customFormat="1" ht="12.75">
      <c r="C2068" s="320"/>
      <c r="D2068" s="320"/>
      <c r="E2068" s="320"/>
      <c r="F2068" s="320"/>
      <c r="G2068" s="320"/>
    </row>
    <row r="2069" spans="3:7" s="120" customFormat="1" ht="12.75">
      <c r="C2069" s="320"/>
      <c r="D2069" s="320"/>
      <c r="E2069" s="320"/>
      <c r="F2069" s="320"/>
      <c r="G2069" s="320"/>
    </row>
    <row r="2070" spans="3:7" s="120" customFormat="1" ht="12.75">
      <c r="C2070" s="320"/>
      <c r="D2070" s="320"/>
      <c r="E2070" s="320"/>
      <c r="F2070" s="320"/>
      <c r="G2070" s="320"/>
    </row>
    <row r="2071" spans="3:7" s="120" customFormat="1" ht="12.75">
      <c r="C2071" s="320"/>
      <c r="D2071" s="320"/>
      <c r="E2071" s="320"/>
      <c r="F2071" s="320"/>
      <c r="G2071" s="320"/>
    </row>
    <row r="2072" spans="3:7" s="120" customFormat="1" ht="12.75">
      <c r="C2072" s="320"/>
      <c r="D2072" s="320"/>
      <c r="E2072" s="320"/>
      <c r="F2072" s="320"/>
      <c r="G2072" s="320"/>
    </row>
    <row r="2073" spans="3:7" s="120" customFormat="1" ht="12.75">
      <c r="C2073" s="320"/>
      <c r="D2073" s="320"/>
      <c r="E2073" s="320"/>
      <c r="F2073" s="320"/>
      <c r="G2073" s="320"/>
    </row>
    <row r="2074" spans="3:7" s="120" customFormat="1" ht="12.75">
      <c r="C2074" s="320"/>
      <c r="D2074" s="320"/>
      <c r="E2074" s="320"/>
      <c r="F2074" s="320"/>
      <c r="G2074" s="320"/>
    </row>
    <row r="2075" spans="3:7" s="120" customFormat="1" ht="12.75">
      <c r="C2075" s="320"/>
      <c r="D2075" s="320"/>
      <c r="E2075" s="320"/>
      <c r="F2075" s="320"/>
      <c r="G2075" s="320"/>
    </row>
    <row r="2076" spans="3:7" s="120" customFormat="1" ht="12.75">
      <c r="C2076" s="320"/>
      <c r="D2076" s="320"/>
      <c r="E2076" s="320"/>
      <c r="F2076" s="320"/>
      <c r="G2076" s="320"/>
    </row>
    <row r="2077" spans="3:7" s="120" customFormat="1" ht="12.75">
      <c r="C2077" s="320"/>
      <c r="D2077" s="320"/>
      <c r="E2077" s="320"/>
      <c r="F2077" s="320"/>
      <c r="G2077" s="320"/>
    </row>
    <row r="2078" spans="3:7" s="120" customFormat="1" ht="12.75">
      <c r="C2078" s="320"/>
      <c r="D2078" s="320"/>
      <c r="E2078" s="320"/>
      <c r="F2078" s="320"/>
      <c r="G2078" s="320"/>
    </row>
    <row r="2079" spans="3:7" s="120" customFormat="1" ht="12.75">
      <c r="C2079" s="320"/>
      <c r="D2079" s="320"/>
      <c r="E2079" s="320"/>
      <c r="F2079" s="320"/>
      <c r="G2079" s="320"/>
    </row>
    <row r="2080" spans="3:7" s="120" customFormat="1" ht="12.75">
      <c r="C2080" s="320"/>
      <c r="D2080" s="320"/>
      <c r="E2080" s="320"/>
      <c r="F2080" s="320"/>
      <c r="G2080" s="320"/>
    </row>
    <row r="2081" spans="3:7" s="120" customFormat="1" ht="12.75">
      <c r="C2081" s="320"/>
      <c r="D2081" s="320"/>
      <c r="E2081" s="320"/>
      <c r="F2081" s="320"/>
      <c r="G2081" s="320"/>
    </row>
    <row r="2082" spans="3:7" s="120" customFormat="1" ht="12.75">
      <c r="C2082" s="320"/>
      <c r="D2082" s="320"/>
      <c r="E2082" s="320"/>
      <c r="F2082" s="320"/>
      <c r="G2082" s="320"/>
    </row>
    <row r="2083" spans="3:7" s="120" customFormat="1" ht="12.75">
      <c r="C2083" s="320"/>
      <c r="D2083" s="320"/>
      <c r="E2083" s="320"/>
      <c r="F2083" s="320"/>
      <c r="G2083" s="320"/>
    </row>
    <row r="2084" spans="3:7" s="120" customFormat="1" ht="12.75">
      <c r="C2084" s="320"/>
      <c r="D2084" s="320"/>
      <c r="E2084" s="320"/>
      <c r="F2084" s="320"/>
      <c r="G2084" s="320"/>
    </row>
    <row r="2085" spans="3:7" s="120" customFormat="1" ht="12.75">
      <c r="C2085" s="320"/>
      <c r="D2085" s="320"/>
      <c r="E2085" s="320"/>
      <c r="F2085" s="320"/>
      <c r="G2085" s="320"/>
    </row>
    <row r="2086" spans="3:7" s="120" customFormat="1" ht="12.75">
      <c r="C2086" s="320"/>
      <c r="D2086" s="320"/>
      <c r="E2086" s="320"/>
      <c r="F2086" s="320"/>
      <c r="G2086" s="320"/>
    </row>
    <row r="2087" spans="3:7" s="120" customFormat="1" ht="12.75">
      <c r="C2087" s="320"/>
      <c r="D2087" s="320"/>
      <c r="E2087" s="320"/>
      <c r="F2087" s="320"/>
      <c r="G2087" s="320"/>
    </row>
    <row r="2088" spans="3:7" s="120" customFormat="1" ht="12.75">
      <c r="C2088" s="320"/>
      <c r="D2088" s="320"/>
      <c r="E2088" s="320"/>
      <c r="F2088" s="320"/>
      <c r="G2088" s="320"/>
    </row>
    <row r="2089" spans="3:7" s="120" customFormat="1" ht="12.75">
      <c r="C2089" s="320"/>
      <c r="D2089" s="320"/>
      <c r="E2089" s="320"/>
      <c r="F2089" s="320"/>
      <c r="G2089" s="320"/>
    </row>
    <row r="2090" spans="3:7" s="120" customFormat="1" ht="12.75">
      <c r="C2090" s="320"/>
      <c r="D2090" s="320"/>
      <c r="E2090" s="320"/>
      <c r="F2090" s="320"/>
      <c r="G2090" s="320"/>
    </row>
    <row r="2091" spans="3:7" s="120" customFormat="1" ht="12.75">
      <c r="C2091" s="320"/>
      <c r="D2091" s="320"/>
      <c r="E2091" s="320"/>
      <c r="F2091" s="320"/>
      <c r="G2091" s="320"/>
    </row>
    <row r="2092" spans="3:7" s="120" customFormat="1" ht="12.75">
      <c r="C2092" s="320"/>
      <c r="D2092" s="320"/>
      <c r="E2092" s="320"/>
      <c r="F2092" s="320"/>
      <c r="G2092" s="320"/>
    </row>
    <row r="2093" spans="3:7" s="120" customFormat="1" ht="12.75">
      <c r="C2093" s="320"/>
      <c r="D2093" s="320"/>
      <c r="E2093" s="320"/>
      <c r="F2093" s="320"/>
      <c r="G2093" s="320"/>
    </row>
    <row r="2094" spans="3:7" s="120" customFormat="1" ht="12.75">
      <c r="C2094" s="320"/>
      <c r="D2094" s="320"/>
      <c r="E2094" s="320"/>
      <c r="F2094" s="320"/>
      <c r="G2094" s="320"/>
    </row>
    <row r="2095" spans="3:7" s="120" customFormat="1" ht="12.75">
      <c r="C2095" s="320"/>
      <c r="D2095" s="320"/>
      <c r="E2095" s="320"/>
      <c r="F2095" s="320"/>
      <c r="G2095" s="320"/>
    </row>
    <row r="2096" spans="3:7" s="120" customFormat="1" ht="12.75">
      <c r="C2096" s="320"/>
      <c r="D2096" s="320"/>
      <c r="E2096" s="320"/>
      <c r="F2096" s="320"/>
      <c r="G2096" s="320"/>
    </row>
    <row r="2097" spans="3:7" s="120" customFormat="1" ht="12.75">
      <c r="C2097" s="320"/>
      <c r="D2097" s="320"/>
      <c r="E2097" s="320"/>
      <c r="F2097" s="320"/>
      <c r="G2097" s="320"/>
    </row>
    <row r="2098" spans="3:7" s="120" customFormat="1" ht="12.75">
      <c r="C2098" s="320"/>
      <c r="D2098" s="320"/>
      <c r="E2098" s="320"/>
      <c r="F2098" s="320"/>
      <c r="G2098" s="320"/>
    </row>
    <row r="2099" spans="3:7" s="120" customFormat="1" ht="12.75">
      <c r="C2099" s="320"/>
      <c r="D2099" s="320"/>
      <c r="E2099" s="320"/>
      <c r="F2099" s="320"/>
      <c r="G2099" s="320"/>
    </row>
    <row r="2100" spans="3:7" s="120" customFormat="1" ht="12.75">
      <c r="C2100" s="320"/>
      <c r="D2100" s="320"/>
      <c r="E2100" s="320"/>
      <c r="F2100" s="320"/>
      <c r="G2100" s="320"/>
    </row>
    <row r="2101" spans="3:7" s="120" customFormat="1" ht="12.75">
      <c r="C2101" s="320"/>
      <c r="D2101" s="320"/>
      <c r="E2101" s="320"/>
      <c r="F2101" s="320"/>
      <c r="G2101" s="320"/>
    </row>
    <row r="2102" spans="3:7" s="120" customFormat="1" ht="12.75">
      <c r="C2102" s="320"/>
      <c r="D2102" s="320"/>
      <c r="E2102" s="320"/>
      <c r="F2102" s="320"/>
      <c r="G2102" s="320"/>
    </row>
    <row r="2103" spans="3:7" s="120" customFormat="1" ht="12.75">
      <c r="C2103" s="320"/>
      <c r="D2103" s="320"/>
      <c r="E2103" s="320"/>
      <c r="F2103" s="320"/>
      <c r="G2103" s="320"/>
    </row>
    <row r="2104" spans="3:7" s="120" customFormat="1" ht="12.75">
      <c r="C2104" s="320"/>
      <c r="D2104" s="320"/>
      <c r="E2104" s="320"/>
      <c r="F2104" s="320"/>
      <c r="G2104" s="320"/>
    </row>
    <row r="2105" spans="3:7" s="120" customFormat="1" ht="12.75">
      <c r="C2105" s="320"/>
      <c r="D2105" s="320"/>
      <c r="E2105" s="320"/>
      <c r="F2105" s="320"/>
      <c r="G2105" s="320"/>
    </row>
    <row r="2106" spans="3:7" s="120" customFormat="1" ht="12.75">
      <c r="C2106" s="320"/>
      <c r="D2106" s="320"/>
      <c r="E2106" s="320"/>
      <c r="F2106" s="320"/>
      <c r="G2106" s="320"/>
    </row>
    <row r="2107" spans="3:7" s="120" customFormat="1" ht="12.75">
      <c r="C2107" s="320"/>
      <c r="D2107" s="320"/>
      <c r="E2107" s="320"/>
      <c r="F2107" s="320"/>
      <c r="G2107" s="320"/>
    </row>
    <row r="2108" spans="3:7" s="120" customFormat="1" ht="12.75">
      <c r="C2108" s="320"/>
      <c r="D2108" s="320"/>
      <c r="E2108" s="320"/>
      <c r="F2108" s="320"/>
      <c r="G2108" s="320"/>
    </row>
    <row r="2109" spans="3:7" s="120" customFormat="1" ht="12.75">
      <c r="C2109" s="320"/>
      <c r="D2109" s="320"/>
      <c r="E2109" s="320"/>
      <c r="F2109" s="320"/>
      <c r="G2109" s="320"/>
    </row>
    <row r="2110" spans="3:7" s="120" customFormat="1" ht="12.75">
      <c r="C2110" s="320"/>
      <c r="D2110" s="320"/>
      <c r="E2110" s="320"/>
      <c r="F2110" s="320"/>
      <c r="G2110" s="320"/>
    </row>
    <row r="2111" spans="3:7" s="120" customFormat="1" ht="12.75">
      <c r="C2111" s="320"/>
      <c r="D2111" s="320"/>
      <c r="E2111" s="320"/>
      <c r="F2111" s="320"/>
      <c r="G2111" s="320"/>
    </row>
    <row r="2112" spans="3:7" s="120" customFormat="1" ht="12.75">
      <c r="C2112" s="320"/>
      <c r="D2112" s="320"/>
      <c r="E2112" s="320"/>
      <c r="F2112" s="320"/>
      <c r="G2112" s="320"/>
    </row>
    <row r="2113" spans="3:7" s="120" customFormat="1" ht="12.75">
      <c r="C2113" s="320"/>
      <c r="D2113" s="320"/>
      <c r="E2113" s="320"/>
      <c r="F2113" s="320"/>
      <c r="G2113" s="320"/>
    </row>
    <row r="2114" spans="3:7" s="120" customFormat="1" ht="12.75">
      <c r="C2114" s="320"/>
      <c r="D2114" s="320"/>
      <c r="E2114" s="320"/>
      <c r="F2114" s="320"/>
      <c r="G2114" s="320"/>
    </row>
    <row r="2115" spans="3:7" s="120" customFormat="1" ht="12.75">
      <c r="C2115" s="320"/>
      <c r="D2115" s="320"/>
      <c r="E2115" s="320"/>
      <c r="F2115" s="320"/>
      <c r="G2115" s="320"/>
    </row>
    <row r="2116" spans="3:7" s="120" customFormat="1" ht="12.75">
      <c r="C2116" s="320"/>
      <c r="D2116" s="320"/>
      <c r="E2116" s="320"/>
      <c r="F2116" s="320"/>
      <c r="G2116" s="320"/>
    </row>
    <row r="2117" spans="3:7" s="120" customFormat="1" ht="12.75">
      <c r="C2117" s="320"/>
      <c r="D2117" s="320"/>
      <c r="E2117" s="320"/>
      <c r="F2117" s="320"/>
      <c r="G2117" s="320"/>
    </row>
    <row r="2118" spans="3:7" s="120" customFormat="1" ht="12.75">
      <c r="C2118" s="320"/>
      <c r="D2118" s="320"/>
      <c r="E2118" s="320"/>
      <c r="F2118" s="320"/>
      <c r="G2118" s="320"/>
    </row>
    <row r="2119" spans="3:7" s="120" customFormat="1" ht="12.75">
      <c r="C2119" s="320"/>
      <c r="D2119" s="320"/>
      <c r="E2119" s="320"/>
      <c r="F2119" s="320"/>
      <c r="G2119" s="320"/>
    </row>
    <row r="2120" spans="3:7" s="120" customFormat="1" ht="12.75">
      <c r="C2120" s="320"/>
      <c r="D2120" s="320"/>
      <c r="E2120" s="320"/>
      <c r="F2120" s="320"/>
      <c r="G2120" s="320"/>
    </row>
    <row r="2121" spans="3:7" s="120" customFormat="1" ht="12.75">
      <c r="C2121" s="320"/>
      <c r="D2121" s="320"/>
      <c r="E2121" s="320"/>
      <c r="F2121" s="320"/>
      <c r="G2121" s="320"/>
    </row>
    <row r="2122" spans="3:7" s="120" customFormat="1" ht="12.75">
      <c r="C2122" s="320"/>
      <c r="D2122" s="320"/>
      <c r="E2122" s="320"/>
      <c r="F2122" s="320"/>
      <c r="G2122" s="320"/>
    </row>
    <row r="2123" spans="3:7" s="120" customFormat="1" ht="12.75">
      <c r="C2123" s="320"/>
      <c r="D2123" s="320"/>
      <c r="E2123" s="320"/>
      <c r="F2123" s="320"/>
      <c r="G2123" s="320"/>
    </row>
    <row r="2124" spans="3:7" s="120" customFormat="1" ht="12.75">
      <c r="C2124" s="320"/>
      <c r="D2124" s="320"/>
      <c r="E2124" s="320"/>
      <c r="F2124" s="320"/>
      <c r="G2124" s="320"/>
    </row>
    <row r="2125" spans="3:7" s="120" customFormat="1" ht="12.75">
      <c r="C2125" s="320"/>
      <c r="D2125" s="320"/>
      <c r="E2125" s="320"/>
      <c r="F2125" s="320"/>
      <c r="G2125" s="320"/>
    </row>
    <row r="2126" spans="3:7" s="120" customFormat="1" ht="12.75">
      <c r="C2126" s="320"/>
      <c r="D2126" s="320"/>
      <c r="E2126" s="320"/>
      <c r="F2126" s="320"/>
      <c r="G2126" s="320"/>
    </row>
    <row r="2127" spans="3:7" s="120" customFormat="1" ht="12.75">
      <c r="C2127" s="320"/>
      <c r="D2127" s="320"/>
      <c r="E2127" s="320"/>
      <c r="F2127" s="320"/>
      <c r="G2127" s="320"/>
    </row>
    <row r="2128" spans="3:7" s="120" customFormat="1" ht="12.75">
      <c r="C2128" s="320"/>
      <c r="D2128" s="320"/>
      <c r="E2128" s="320"/>
      <c r="F2128" s="320"/>
      <c r="G2128" s="320"/>
    </row>
    <row r="2129" spans="3:7" s="120" customFormat="1" ht="12.75">
      <c r="C2129" s="320"/>
      <c r="D2129" s="320"/>
      <c r="E2129" s="320"/>
      <c r="F2129" s="320"/>
      <c r="G2129" s="320"/>
    </row>
    <row r="2130" spans="3:7" s="120" customFormat="1" ht="12.75">
      <c r="C2130" s="320"/>
      <c r="D2130" s="320"/>
      <c r="E2130" s="320"/>
      <c r="F2130" s="320"/>
      <c r="G2130" s="320"/>
    </row>
    <row r="2131" spans="3:7" s="120" customFormat="1" ht="12.75">
      <c r="C2131" s="320"/>
      <c r="D2131" s="320"/>
      <c r="E2131" s="320"/>
      <c r="F2131" s="320"/>
      <c r="G2131" s="320"/>
    </row>
    <row r="2132" spans="3:7" s="120" customFormat="1" ht="12.75">
      <c r="C2132" s="320"/>
      <c r="D2132" s="320"/>
      <c r="E2132" s="320"/>
      <c r="F2132" s="320"/>
      <c r="G2132" s="320"/>
    </row>
    <row r="2133" spans="3:7" s="120" customFormat="1" ht="12.75">
      <c r="C2133" s="320"/>
      <c r="D2133" s="320"/>
      <c r="E2133" s="320"/>
      <c r="F2133" s="320"/>
      <c r="G2133" s="320"/>
    </row>
    <row r="2134" spans="3:7" s="120" customFormat="1" ht="12.75">
      <c r="C2134" s="320"/>
      <c r="D2134" s="320"/>
      <c r="E2134" s="320"/>
      <c r="F2134" s="320"/>
      <c r="G2134" s="320"/>
    </row>
    <row r="2135" spans="3:7" s="120" customFormat="1" ht="12.75">
      <c r="C2135" s="320"/>
      <c r="D2135" s="320"/>
      <c r="E2135" s="320"/>
      <c r="F2135" s="320"/>
      <c r="G2135" s="320"/>
    </row>
    <row r="2136" spans="3:7" s="120" customFormat="1" ht="12.75">
      <c r="C2136" s="320"/>
      <c r="D2136" s="320"/>
      <c r="E2136" s="320"/>
      <c r="F2136" s="320"/>
      <c r="G2136" s="320"/>
    </row>
    <row r="2137" spans="3:7" s="120" customFormat="1" ht="12.75">
      <c r="C2137" s="320"/>
      <c r="D2137" s="320"/>
      <c r="E2137" s="320"/>
      <c r="F2137" s="320"/>
      <c r="G2137" s="320"/>
    </row>
    <row r="2138" spans="3:7" s="120" customFormat="1" ht="12.75">
      <c r="C2138" s="320"/>
      <c r="D2138" s="320"/>
      <c r="E2138" s="320"/>
      <c r="F2138" s="320"/>
      <c r="G2138" s="320"/>
    </row>
    <row r="2139" spans="3:7" s="120" customFormat="1" ht="12.75">
      <c r="C2139" s="320"/>
      <c r="D2139" s="320"/>
      <c r="E2139" s="320"/>
      <c r="F2139" s="320"/>
      <c r="G2139" s="320"/>
    </row>
    <row r="2140" spans="3:7" s="120" customFormat="1" ht="12.75">
      <c r="C2140" s="320"/>
      <c r="D2140" s="320"/>
      <c r="E2140" s="320"/>
      <c r="F2140" s="320"/>
      <c r="G2140" s="320"/>
    </row>
    <row r="2141" spans="3:7" s="120" customFormat="1" ht="12.75">
      <c r="C2141" s="320"/>
      <c r="D2141" s="320"/>
      <c r="E2141" s="320"/>
      <c r="F2141" s="320"/>
      <c r="G2141" s="320"/>
    </row>
    <row r="2142" spans="3:7" s="120" customFormat="1" ht="12.75">
      <c r="C2142" s="320"/>
      <c r="D2142" s="320"/>
      <c r="E2142" s="320"/>
      <c r="F2142" s="320"/>
      <c r="G2142" s="320"/>
    </row>
    <row r="2143" spans="3:7" s="120" customFormat="1" ht="12.75">
      <c r="C2143" s="320"/>
      <c r="D2143" s="320"/>
      <c r="E2143" s="320"/>
      <c r="F2143" s="320"/>
      <c r="G2143" s="320"/>
    </row>
    <row r="2144" spans="3:7" s="120" customFormat="1" ht="12.75">
      <c r="C2144" s="320"/>
      <c r="D2144" s="320"/>
      <c r="E2144" s="320"/>
      <c r="F2144" s="320"/>
      <c r="G2144" s="320"/>
    </row>
    <row r="2145" spans="3:7" s="120" customFormat="1" ht="12.75">
      <c r="C2145" s="320"/>
      <c r="D2145" s="320"/>
      <c r="E2145" s="320"/>
      <c r="F2145" s="320"/>
      <c r="G2145" s="320"/>
    </row>
    <row r="2146" spans="3:7" s="120" customFormat="1" ht="12.75">
      <c r="C2146" s="320"/>
      <c r="D2146" s="320"/>
      <c r="E2146" s="320"/>
      <c r="F2146" s="320"/>
      <c r="G2146" s="320"/>
    </row>
    <row r="2147" spans="3:7" s="120" customFormat="1" ht="12.75">
      <c r="C2147" s="320"/>
      <c r="D2147" s="320"/>
      <c r="E2147" s="320"/>
      <c r="F2147" s="320"/>
      <c r="G2147" s="320"/>
    </row>
    <row r="2148" spans="3:7" s="120" customFormat="1" ht="12.75">
      <c r="C2148" s="320"/>
      <c r="D2148" s="320"/>
      <c r="E2148" s="320"/>
      <c r="F2148" s="320"/>
      <c r="G2148" s="320"/>
    </row>
    <row r="2149" spans="3:7" s="120" customFormat="1" ht="12.75">
      <c r="C2149" s="320"/>
      <c r="D2149" s="320"/>
      <c r="E2149" s="320"/>
      <c r="F2149" s="320"/>
      <c r="G2149" s="320"/>
    </row>
    <row r="2150" spans="3:7" s="120" customFormat="1" ht="12.75">
      <c r="C2150" s="320"/>
      <c r="D2150" s="320"/>
      <c r="E2150" s="320"/>
      <c r="F2150" s="320"/>
      <c r="G2150" s="320"/>
    </row>
    <row r="2151" spans="3:7" s="120" customFormat="1" ht="12.75">
      <c r="C2151" s="320"/>
      <c r="D2151" s="320"/>
      <c r="E2151" s="320"/>
      <c r="F2151" s="320"/>
      <c r="G2151" s="320"/>
    </row>
    <row r="2152" spans="3:7" s="120" customFormat="1" ht="12.75">
      <c r="C2152" s="320"/>
      <c r="D2152" s="320"/>
      <c r="E2152" s="320"/>
      <c r="F2152" s="320"/>
      <c r="G2152" s="320"/>
    </row>
    <row r="2153" spans="3:7" s="120" customFormat="1" ht="12.75">
      <c r="C2153" s="320"/>
      <c r="D2153" s="320"/>
      <c r="E2153" s="320"/>
      <c r="F2153" s="320"/>
      <c r="G2153" s="320"/>
    </row>
    <row r="2154" spans="3:7" s="120" customFormat="1" ht="12.75">
      <c r="C2154" s="320"/>
      <c r="D2154" s="320"/>
      <c r="E2154" s="320"/>
      <c r="F2154" s="320"/>
      <c r="G2154" s="320"/>
    </row>
    <row r="2155" spans="3:7" s="120" customFormat="1" ht="12.75">
      <c r="C2155" s="320"/>
      <c r="D2155" s="320"/>
      <c r="E2155" s="320"/>
      <c r="F2155" s="320"/>
      <c r="G2155" s="320"/>
    </row>
    <row r="2156" spans="3:7" s="120" customFormat="1" ht="12.75">
      <c r="C2156" s="320"/>
      <c r="D2156" s="320"/>
      <c r="E2156" s="320"/>
      <c r="F2156" s="320"/>
      <c r="G2156" s="320"/>
    </row>
    <row r="2157" spans="3:7" s="120" customFormat="1" ht="12.75">
      <c r="C2157" s="320"/>
      <c r="D2157" s="320"/>
      <c r="E2157" s="320"/>
      <c r="F2157" s="320"/>
      <c r="G2157" s="320"/>
    </row>
    <row r="2158" spans="3:7" s="120" customFormat="1" ht="12.75">
      <c r="C2158" s="320"/>
      <c r="D2158" s="320"/>
      <c r="E2158" s="320"/>
      <c r="F2158" s="320"/>
      <c r="G2158" s="320"/>
    </row>
    <row r="2159" spans="3:7" s="120" customFormat="1" ht="12.75">
      <c r="C2159" s="320"/>
      <c r="D2159" s="320"/>
      <c r="E2159" s="320"/>
      <c r="F2159" s="320"/>
      <c r="G2159" s="320"/>
    </row>
    <row r="2160" spans="3:7" s="120" customFormat="1" ht="12.75">
      <c r="C2160" s="320"/>
      <c r="D2160" s="320"/>
      <c r="E2160" s="320"/>
      <c r="F2160" s="320"/>
      <c r="G2160" s="320"/>
    </row>
    <row r="2161" spans="3:7" s="120" customFormat="1" ht="12.75">
      <c r="C2161" s="320"/>
      <c r="D2161" s="320"/>
      <c r="E2161" s="320"/>
      <c r="F2161" s="320"/>
      <c r="G2161" s="320"/>
    </row>
    <row r="2162" spans="3:7" s="120" customFormat="1" ht="12.75">
      <c r="C2162" s="320"/>
      <c r="D2162" s="320"/>
      <c r="E2162" s="320"/>
      <c r="F2162" s="320"/>
      <c r="G2162" s="320"/>
    </row>
    <row r="2163" spans="3:7" s="120" customFormat="1" ht="12.75">
      <c r="C2163" s="320"/>
      <c r="D2163" s="320"/>
      <c r="E2163" s="320"/>
      <c r="F2163" s="320"/>
      <c r="G2163" s="320"/>
    </row>
    <row r="2164" spans="3:7" s="120" customFormat="1" ht="12.75">
      <c r="C2164" s="320"/>
      <c r="D2164" s="320"/>
      <c r="E2164" s="320"/>
      <c r="F2164" s="320"/>
      <c r="G2164" s="320"/>
    </row>
    <row r="2165" spans="3:7" s="120" customFormat="1" ht="12.75">
      <c r="C2165" s="320"/>
      <c r="D2165" s="320"/>
      <c r="E2165" s="320"/>
      <c r="F2165" s="320"/>
      <c r="G2165" s="320"/>
    </row>
    <row r="2166" spans="3:7" s="120" customFormat="1" ht="12.75">
      <c r="C2166" s="320"/>
      <c r="D2166" s="320"/>
      <c r="E2166" s="320"/>
      <c r="F2166" s="320"/>
      <c r="G2166" s="320"/>
    </row>
    <row r="2167" spans="3:7" s="120" customFormat="1" ht="12.75">
      <c r="C2167" s="320"/>
      <c r="D2167" s="320"/>
      <c r="E2167" s="320"/>
      <c r="F2167" s="320"/>
      <c r="G2167" s="320"/>
    </row>
    <row r="2168" spans="3:7" s="120" customFormat="1" ht="12.75">
      <c r="C2168" s="320"/>
      <c r="D2168" s="320"/>
      <c r="E2168" s="320"/>
      <c r="F2168" s="320"/>
      <c r="G2168" s="320"/>
    </row>
    <row r="2169" spans="3:7" s="120" customFormat="1" ht="12.75">
      <c r="C2169" s="320"/>
      <c r="D2169" s="320"/>
      <c r="E2169" s="320"/>
      <c r="F2169" s="320"/>
      <c r="G2169" s="320"/>
    </row>
    <row r="2170" spans="3:7" s="120" customFormat="1" ht="12.75">
      <c r="C2170" s="320"/>
      <c r="D2170" s="320"/>
      <c r="E2170" s="320"/>
      <c r="F2170" s="320"/>
      <c r="G2170" s="320"/>
    </row>
    <row r="2171" spans="3:7" s="120" customFormat="1" ht="12.75">
      <c r="C2171" s="320"/>
      <c r="D2171" s="320"/>
      <c r="E2171" s="320"/>
      <c r="F2171" s="320"/>
      <c r="G2171" s="320"/>
    </row>
    <row r="2172" spans="3:7" s="120" customFormat="1" ht="12.75">
      <c r="C2172" s="320"/>
      <c r="D2172" s="320"/>
      <c r="E2172" s="320"/>
      <c r="F2172" s="320"/>
      <c r="G2172" s="320"/>
    </row>
    <row r="2173" spans="3:7" s="120" customFormat="1" ht="12.75">
      <c r="C2173" s="320"/>
      <c r="D2173" s="320"/>
      <c r="E2173" s="320"/>
      <c r="F2173" s="320"/>
      <c r="G2173" s="320"/>
    </row>
    <row r="2174" spans="3:7" s="120" customFormat="1" ht="12.75">
      <c r="C2174" s="320"/>
      <c r="D2174" s="320"/>
      <c r="E2174" s="320"/>
      <c r="F2174" s="320"/>
      <c r="G2174" s="320"/>
    </row>
    <row r="2175" spans="3:7" s="120" customFormat="1" ht="12.75">
      <c r="C2175" s="320"/>
      <c r="D2175" s="320"/>
      <c r="E2175" s="320"/>
      <c r="F2175" s="320"/>
      <c r="G2175" s="320"/>
    </row>
    <row r="2176" spans="3:7" s="120" customFormat="1" ht="12.75">
      <c r="C2176" s="320"/>
      <c r="D2176" s="320"/>
      <c r="E2176" s="320"/>
      <c r="F2176" s="320"/>
      <c r="G2176" s="320"/>
    </row>
    <row r="2177" spans="3:7" s="120" customFormat="1" ht="12.75">
      <c r="C2177" s="320"/>
      <c r="D2177" s="320"/>
      <c r="E2177" s="320"/>
      <c r="F2177" s="320"/>
      <c r="G2177" s="320"/>
    </row>
    <row r="2178" spans="3:7" s="120" customFormat="1" ht="12.75">
      <c r="C2178" s="320"/>
      <c r="D2178" s="320"/>
      <c r="E2178" s="320"/>
      <c r="F2178" s="320"/>
      <c r="G2178" s="320"/>
    </row>
    <row r="2179" spans="3:7" s="120" customFormat="1" ht="12.75">
      <c r="C2179" s="320"/>
      <c r="D2179" s="320"/>
      <c r="E2179" s="320"/>
      <c r="F2179" s="320"/>
      <c r="G2179" s="320"/>
    </row>
    <row r="2180" spans="3:7" s="120" customFormat="1" ht="12.75">
      <c r="C2180" s="320"/>
      <c r="D2180" s="320"/>
      <c r="E2180" s="320"/>
      <c r="F2180" s="320"/>
      <c r="G2180" s="320"/>
    </row>
    <row r="2181" spans="3:7" s="120" customFormat="1" ht="12.75">
      <c r="C2181" s="320"/>
      <c r="D2181" s="320"/>
      <c r="E2181" s="320"/>
      <c r="F2181" s="320"/>
      <c r="G2181" s="320"/>
    </row>
    <row r="2182" spans="3:7" s="120" customFormat="1" ht="12.75">
      <c r="C2182" s="320"/>
      <c r="D2182" s="320"/>
      <c r="E2182" s="320"/>
      <c r="F2182" s="320"/>
      <c r="G2182" s="320"/>
    </row>
    <row r="2183" spans="3:7" s="120" customFormat="1" ht="12.75">
      <c r="C2183" s="320"/>
      <c r="D2183" s="320"/>
      <c r="E2183" s="320"/>
      <c r="F2183" s="320"/>
      <c r="G2183" s="320"/>
    </row>
    <row r="2184" spans="3:7" s="120" customFormat="1" ht="12.75">
      <c r="C2184" s="320"/>
      <c r="D2184" s="320"/>
      <c r="E2184" s="320"/>
      <c r="F2184" s="320"/>
      <c r="G2184" s="320"/>
    </row>
    <row r="2185" spans="3:7" s="120" customFormat="1" ht="12.75">
      <c r="C2185" s="320"/>
      <c r="D2185" s="320"/>
      <c r="E2185" s="320"/>
      <c r="F2185" s="320"/>
      <c r="G2185" s="320"/>
    </row>
    <row r="2186" spans="3:7" s="120" customFormat="1" ht="12.75">
      <c r="C2186" s="320"/>
      <c r="D2186" s="320"/>
      <c r="E2186" s="320"/>
      <c r="F2186" s="320"/>
      <c r="G2186" s="320"/>
    </row>
    <row r="2187" spans="3:7" s="120" customFormat="1" ht="12.75">
      <c r="C2187" s="320"/>
      <c r="D2187" s="320"/>
      <c r="E2187" s="320"/>
      <c r="F2187" s="320"/>
      <c r="G2187" s="320"/>
    </row>
    <row r="2188" spans="3:7" s="120" customFormat="1" ht="12.75">
      <c r="C2188" s="320"/>
      <c r="D2188" s="320"/>
      <c r="E2188" s="320"/>
      <c r="F2188" s="320"/>
      <c r="G2188" s="320"/>
    </row>
    <row r="2189" spans="3:7" s="120" customFormat="1" ht="12.75">
      <c r="C2189" s="320"/>
      <c r="D2189" s="320"/>
      <c r="E2189" s="320"/>
      <c r="F2189" s="320"/>
      <c r="G2189" s="320"/>
    </row>
    <row r="2190" spans="3:7" s="120" customFormat="1" ht="12.75">
      <c r="C2190" s="320"/>
      <c r="D2190" s="320"/>
      <c r="E2190" s="320"/>
      <c r="F2190" s="320"/>
      <c r="G2190" s="320"/>
    </row>
    <row r="2191" spans="3:7" s="120" customFormat="1" ht="12.75">
      <c r="C2191" s="320"/>
      <c r="D2191" s="320"/>
      <c r="E2191" s="320"/>
      <c r="F2191" s="320"/>
      <c r="G2191" s="320"/>
    </row>
    <row r="2192" spans="3:7" s="120" customFormat="1" ht="12.75">
      <c r="C2192" s="320"/>
      <c r="D2192" s="320"/>
      <c r="E2192" s="320"/>
      <c r="F2192" s="320"/>
      <c r="G2192" s="320"/>
    </row>
    <row r="2193" spans="3:7" s="120" customFormat="1" ht="12.75">
      <c r="C2193" s="320"/>
      <c r="D2193" s="320"/>
      <c r="E2193" s="320"/>
      <c r="F2193" s="320"/>
      <c r="G2193" s="320"/>
    </row>
    <row r="2194" spans="3:7" s="120" customFormat="1" ht="12.75">
      <c r="C2194" s="320"/>
      <c r="D2194" s="320"/>
      <c r="E2194" s="320"/>
      <c r="F2194" s="320"/>
      <c r="G2194" s="320"/>
    </row>
    <row r="2195" spans="3:7" s="120" customFormat="1" ht="12.75">
      <c r="C2195" s="320"/>
      <c r="D2195" s="320"/>
      <c r="E2195" s="320"/>
      <c r="F2195" s="320"/>
      <c r="G2195" s="320"/>
    </row>
    <row r="2196" spans="3:7" s="120" customFormat="1" ht="12.75">
      <c r="C2196" s="320"/>
      <c r="D2196" s="320"/>
      <c r="E2196" s="320"/>
      <c r="F2196" s="320"/>
      <c r="G2196" s="320"/>
    </row>
    <row r="2197" spans="3:7" s="120" customFormat="1" ht="12.75">
      <c r="C2197" s="320"/>
      <c r="D2197" s="320"/>
      <c r="E2197" s="320"/>
      <c r="F2197" s="320"/>
      <c r="G2197" s="320"/>
    </row>
    <row r="2198" spans="3:7" s="120" customFormat="1" ht="12.75">
      <c r="C2198" s="320"/>
      <c r="D2198" s="320"/>
      <c r="E2198" s="320"/>
      <c r="F2198" s="320"/>
      <c r="G2198" s="320"/>
    </row>
    <row r="2199" spans="3:7" s="120" customFormat="1" ht="12.75">
      <c r="C2199" s="320"/>
      <c r="D2199" s="320"/>
      <c r="E2199" s="320"/>
      <c r="F2199" s="320"/>
      <c r="G2199" s="320"/>
    </row>
    <row r="2200" spans="3:7" s="120" customFormat="1" ht="12.75">
      <c r="C2200" s="320"/>
      <c r="D2200" s="320"/>
      <c r="E2200" s="320"/>
      <c r="F2200" s="320"/>
      <c r="G2200" s="320"/>
    </row>
    <row r="2201" spans="3:7" s="120" customFormat="1" ht="12.75">
      <c r="C2201" s="320"/>
      <c r="D2201" s="320"/>
      <c r="E2201" s="320"/>
      <c r="F2201" s="320"/>
      <c r="G2201" s="320"/>
    </row>
    <row r="2202" spans="3:7" s="120" customFormat="1" ht="12.75">
      <c r="C2202" s="320"/>
      <c r="D2202" s="320"/>
      <c r="E2202" s="320"/>
      <c r="F2202" s="320"/>
      <c r="G2202" s="320"/>
    </row>
    <row r="2203" spans="3:7" s="120" customFormat="1" ht="12.75">
      <c r="C2203" s="320"/>
      <c r="D2203" s="320"/>
      <c r="E2203" s="320"/>
      <c r="F2203" s="320"/>
      <c r="G2203" s="320"/>
    </row>
    <row r="2204" spans="3:7" s="120" customFormat="1" ht="12.75">
      <c r="C2204" s="320"/>
      <c r="D2204" s="320"/>
      <c r="E2204" s="320"/>
      <c r="F2204" s="320"/>
      <c r="G2204" s="320"/>
    </row>
    <row r="2205" spans="3:7" s="120" customFormat="1" ht="12.75">
      <c r="C2205" s="320"/>
      <c r="D2205" s="320"/>
      <c r="E2205" s="320"/>
      <c r="F2205" s="320"/>
      <c r="G2205" s="320"/>
    </row>
    <row r="2206" spans="3:7" s="120" customFormat="1" ht="12.75">
      <c r="C2206" s="320"/>
      <c r="D2206" s="320"/>
      <c r="E2206" s="320"/>
      <c r="F2206" s="320"/>
      <c r="G2206" s="320"/>
    </row>
    <row r="2207" spans="3:7" s="120" customFormat="1" ht="12.75">
      <c r="C2207" s="320"/>
      <c r="D2207" s="320"/>
      <c r="E2207" s="320"/>
      <c r="F2207" s="320"/>
      <c r="G2207" s="320"/>
    </row>
    <row r="2208" spans="3:7" s="120" customFormat="1" ht="12.75">
      <c r="C2208" s="320"/>
      <c r="D2208" s="320"/>
      <c r="E2208" s="320"/>
      <c r="F2208" s="320"/>
      <c r="G2208" s="320"/>
    </row>
    <row r="2209" spans="3:7" s="120" customFormat="1" ht="12.75">
      <c r="C2209" s="320"/>
      <c r="D2209" s="320"/>
      <c r="E2209" s="320"/>
      <c r="F2209" s="320"/>
      <c r="G2209" s="320"/>
    </row>
    <row r="2210" spans="3:7" s="120" customFormat="1" ht="12.75">
      <c r="C2210" s="320"/>
      <c r="D2210" s="320"/>
      <c r="E2210" s="320"/>
      <c r="F2210" s="320"/>
      <c r="G2210" s="320"/>
    </row>
    <row r="2211" spans="3:7" s="120" customFormat="1" ht="12.75">
      <c r="C2211" s="320"/>
      <c r="D2211" s="320"/>
      <c r="E2211" s="320"/>
      <c r="F2211" s="320"/>
      <c r="G2211" s="320"/>
    </row>
    <row r="2212" spans="3:7" s="120" customFormat="1" ht="12.75">
      <c r="C2212" s="320"/>
      <c r="D2212" s="320"/>
      <c r="E2212" s="320"/>
      <c r="F2212" s="320"/>
      <c r="G2212" s="320"/>
    </row>
    <row r="2213" spans="3:7" s="120" customFormat="1" ht="12.75">
      <c r="C2213" s="320"/>
      <c r="D2213" s="320"/>
      <c r="E2213" s="320"/>
      <c r="F2213" s="320"/>
      <c r="G2213" s="320"/>
    </row>
    <row r="2214" spans="3:7" s="120" customFormat="1" ht="12.75">
      <c r="C2214" s="320"/>
      <c r="D2214" s="320"/>
      <c r="E2214" s="320"/>
      <c r="F2214" s="320"/>
      <c r="G2214" s="320"/>
    </row>
    <row r="2215" spans="3:7" s="120" customFormat="1" ht="12.75">
      <c r="C2215" s="320"/>
      <c r="D2215" s="320"/>
      <c r="E2215" s="320"/>
      <c r="F2215" s="320"/>
      <c r="G2215" s="320"/>
    </row>
    <row r="2216" spans="3:7" s="120" customFormat="1" ht="12.75">
      <c r="C2216" s="320"/>
      <c r="D2216" s="320"/>
      <c r="E2216" s="320"/>
      <c r="F2216" s="320"/>
      <c r="G2216" s="320"/>
    </row>
    <row r="2217" spans="3:7" s="120" customFormat="1" ht="12.75">
      <c r="C2217" s="320"/>
      <c r="D2217" s="320"/>
      <c r="E2217" s="320"/>
      <c r="F2217" s="320"/>
      <c r="G2217" s="320"/>
    </row>
    <row r="2218" spans="3:7" s="120" customFormat="1" ht="12.75">
      <c r="C2218" s="320"/>
      <c r="D2218" s="320"/>
      <c r="E2218" s="320"/>
      <c r="F2218" s="320"/>
      <c r="G2218" s="320"/>
    </row>
    <row r="2219" spans="3:7" s="120" customFormat="1" ht="12.75">
      <c r="C2219" s="320"/>
      <c r="D2219" s="320"/>
      <c r="E2219" s="320"/>
      <c r="F2219" s="320"/>
      <c r="G2219" s="320"/>
    </row>
    <row r="2220" spans="3:7" s="120" customFormat="1" ht="12.75">
      <c r="C2220" s="320"/>
      <c r="D2220" s="320"/>
      <c r="E2220" s="320"/>
      <c r="F2220" s="320"/>
      <c r="G2220" s="320"/>
    </row>
    <row r="2221" spans="3:7" s="120" customFormat="1" ht="12.75">
      <c r="C2221" s="320"/>
      <c r="D2221" s="320"/>
      <c r="E2221" s="320"/>
      <c r="F2221" s="320"/>
      <c r="G2221" s="320"/>
    </row>
    <row r="2222" spans="3:7" s="120" customFormat="1" ht="12.75">
      <c r="C2222" s="320"/>
      <c r="D2222" s="320"/>
      <c r="E2222" s="320"/>
      <c r="F2222" s="320"/>
      <c r="G2222" s="320"/>
    </row>
    <row r="2223" spans="3:7" s="120" customFormat="1" ht="12.75">
      <c r="C2223" s="320"/>
      <c r="D2223" s="320"/>
      <c r="E2223" s="320"/>
      <c r="F2223" s="320"/>
      <c r="G2223" s="320"/>
    </row>
    <row r="2224" spans="3:7" s="120" customFormat="1" ht="12.75">
      <c r="C2224" s="320"/>
      <c r="D2224" s="320"/>
      <c r="E2224" s="320"/>
      <c r="F2224" s="320"/>
      <c r="G2224" s="320"/>
    </row>
    <row r="2225" spans="3:7" s="120" customFormat="1" ht="12.75">
      <c r="C2225" s="320"/>
      <c r="D2225" s="320"/>
      <c r="E2225" s="320"/>
      <c r="F2225" s="320"/>
      <c r="G2225" s="320"/>
    </row>
    <row r="2226" spans="3:7" s="120" customFormat="1" ht="12.75">
      <c r="C2226" s="320"/>
      <c r="D2226" s="320"/>
      <c r="E2226" s="320"/>
      <c r="F2226" s="320"/>
      <c r="G2226" s="320"/>
    </row>
    <row r="2227" spans="3:7" s="120" customFormat="1" ht="12.75">
      <c r="C2227" s="320"/>
      <c r="D2227" s="320"/>
      <c r="E2227" s="320"/>
      <c r="F2227" s="320"/>
      <c r="G2227" s="320"/>
    </row>
    <row r="2228" spans="3:7" s="120" customFormat="1" ht="12.75">
      <c r="C2228" s="320"/>
      <c r="D2228" s="320"/>
      <c r="E2228" s="320"/>
      <c r="F2228" s="320"/>
      <c r="G2228" s="320"/>
    </row>
    <row r="2229" spans="3:7" s="120" customFormat="1" ht="12.75">
      <c r="C2229" s="320"/>
      <c r="D2229" s="320"/>
      <c r="E2229" s="320"/>
      <c r="F2229" s="320"/>
      <c r="G2229" s="320"/>
    </row>
    <row r="2230" spans="3:7" s="120" customFormat="1" ht="12.75">
      <c r="C2230" s="320"/>
      <c r="D2230" s="320"/>
      <c r="E2230" s="320"/>
      <c r="F2230" s="320"/>
      <c r="G2230" s="320"/>
    </row>
    <row r="2231" spans="3:7" s="120" customFormat="1" ht="12.75">
      <c r="C2231" s="320"/>
      <c r="D2231" s="320"/>
      <c r="E2231" s="320"/>
      <c r="F2231" s="320"/>
      <c r="G2231" s="320"/>
    </row>
    <row r="2232" spans="3:7" s="120" customFormat="1" ht="12.75">
      <c r="C2232" s="320"/>
      <c r="D2232" s="320"/>
      <c r="E2232" s="320"/>
      <c r="F2232" s="320"/>
      <c r="G2232" s="320"/>
    </row>
    <row r="2233" spans="3:7" s="120" customFormat="1" ht="12.75">
      <c r="C2233" s="320"/>
      <c r="D2233" s="320"/>
      <c r="E2233" s="320"/>
      <c r="F2233" s="320"/>
      <c r="G2233" s="320"/>
    </row>
    <row r="2234" spans="3:7" s="120" customFormat="1" ht="12.75">
      <c r="C2234" s="320"/>
      <c r="D2234" s="320"/>
      <c r="E2234" s="320"/>
      <c r="F2234" s="320"/>
      <c r="G2234" s="320"/>
    </row>
    <row r="2235" spans="3:7" s="120" customFormat="1" ht="12.75">
      <c r="C2235" s="320"/>
      <c r="D2235" s="320"/>
      <c r="E2235" s="320"/>
      <c r="F2235" s="320"/>
      <c r="G2235" s="320"/>
    </row>
    <row r="2236" spans="3:7" s="120" customFormat="1" ht="12.75">
      <c r="C2236" s="320"/>
      <c r="D2236" s="320"/>
      <c r="E2236" s="320"/>
      <c r="F2236" s="320"/>
      <c r="G2236" s="320"/>
    </row>
    <row r="2237" spans="3:7" s="120" customFormat="1" ht="12.75">
      <c r="C2237" s="320"/>
      <c r="D2237" s="320"/>
      <c r="E2237" s="320"/>
      <c r="F2237" s="320"/>
      <c r="G2237" s="320"/>
    </row>
    <row r="2238" spans="3:7" s="120" customFormat="1" ht="12.75">
      <c r="C2238" s="320"/>
      <c r="D2238" s="320"/>
      <c r="E2238" s="320"/>
      <c r="F2238" s="320"/>
      <c r="G2238" s="320"/>
    </row>
    <row r="2239" spans="3:7" s="120" customFormat="1" ht="12.75">
      <c r="C2239" s="320"/>
      <c r="D2239" s="320"/>
      <c r="E2239" s="320"/>
      <c r="F2239" s="320"/>
      <c r="G2239" s="320"/>
    </row>
    <row r="2240" spans="3:7" s="120" customFormat="1" ht="12.75">
      <c r="C2240" s="320"/>
      <c r="D2240" s="320"/>
      <c r="E2240" s="320"/>
      <c r="F2240" s="320"/>
      <c r="G2240" s="320"/>
    </row>
    <row r="2241" spans="3:7" s="120" customFormat="1" ht="12.75">
      <c r="C2241" s="320"/>
      <c r="D2241" s="320"/>
      <c r="E2241" s="320"/>
      <c r="F2241" s="320"/>
      <c r="G2241" s="320"/>
    </row>
    <row r="2242" spans="3:7" s="120" customFormat="1" ht="12.75">
      <c r="C2242" s="320"/>
      <c r="D2242" s="320"/>
      <c r="E2242" s="320"/>
      <c r="F2242" s="320"/>
      <c r="G2242" s="320"/>
    </row>
    <row r="2243" spans="3:7" s="120" customFormat="1" ht="12.75">
      <c r="C2243" s="320"/>
      <c r="D2243" s="320"/>
      <c r="E2243" s="320"/>
      <c r="F2243" s="320"/>
      <c r="G2243" s="320"/>
    </row>
    <row r="2244" spans="3:7" s="120" customFormat="1" ht="12.75">
      <c r="C2244" s="320"/>
      <c r="D2244" s="320"/>
      <c r="E2244" s="320"/>
      <c r="F2244" s="320"/>
      <c r="G2244" s="320"/>
    </row>
    <row r="2245" spans="3:7" s="120" customFormat="1" ht="12.75">
      <c r="C2245" s="320"/>
      <c r="D2245" s="320"/>
      <c r="E2245" s="320"/>
      <c r="F2245" s="320"/>
      <c r="G2245" s="320"/>
    </row>
    <row r="2246" spans="3:7" s="120" customFormat="1" ht="12.75">
      <c r="C2246" s="320"/>
      <c r="D2246" s="320"/>
      <c r="E2246" s="320"/>
      <c r="F2246" s="320"/>
      <c r="G2246" s="320"/>
    </row>
    <row r="2247" spans="3:7" s="120" customFormat="1" ht="12.75">
      <c r="C2247" s="320"/>
      <c r="D2247" s="320"/>
      <c r="E2247" s="320"/>
      <c r="F2247" s="320"/>
      <c r="G2247" s="320"/>
    </row>
    <row r="2248" spans="3:7" s="120" customFormat="1" ht="12.75">
      <c r="C2248" s="320"/>
      <c r="D2248" s="320"/>
      <c r="E2248" s="320"/>
      <c r="F2248" s="320"/>
      <c r="G2248" s="320"/>
    </row>
    <row r="2249" spans="3:7" s="120" customFormat="1" ht="12.75">
      <c r="C2249" s="320"/>
      <c r="D2249" s="320"/>
      <c r="E2249" s="320"/>
      <c r="F2249" s="320"/>
      <c r="G2249" s="320"/>
    </row>
    <row r="2250" spans="3:7" s="120" customFormat="1" ht="12.75">
      <c r="C2250" s="320"/>
      <c r="D2250" s="320"/>
      <c r="E2250" s="320"/>
      <c r="F2250" s="320"/>
      <c r="G2250" s="320"/>
    </row>
    <row r="2251" spans="3:7" s="120" customFormat="1" ht="12.75">
      <c r="C2251" s="320"/>
      <c r="D2251" s="320"/>
      <c r="E2251" s="320"/>
      <c r="F2251" s="320"/>
      <c r="G2251" s="320"/>
    </row>
    <row r="2252" spans="3:7" s="120" customFormat="1" ht="12.75">
      <c r="C2252" s="320"/>
      <c r="D2252" s="320"/>
      <c r="E2252" s="320"/>
      <c r="F2252" s="320"/>
      <c r="G2252" s="320"/>
    </row>
    <row r="2253" spans="3:7" s="120" customFormat="1" ht="12.75">
      <c r="C2253" s="320"/>
      <c r="D2253" s="320"/>
      <c r="E2253" s="320"/>
      <c r="F2253" s="320"/>
      <c r="G2253" s="320"/>
    </row>
    <row r="2254" spans="3:7" s="120" customFormat="1" ht="12.75">
      <c r="C2254" s="320"/>
      <c r="D2254" s="320"/>
      <c r="E2254" s="320"/>
      <c r="F2254" s="320"/>
      <c r="G2254" s="320"/>
    </row>
    <row r="2255" spans="3:7" s="120" customFormat="1" ht="12.75">
      <c r="C2255" s="320"/>
      <c r="D2255" s="320"/>
      <c r="E2255" s="320"/>
      <c r="F2255" s="320"/>
      <c r="G2255" s="320"/>
    </row>
    <row r="2256" spans="3:7" s="120" customFormat="1" ht="12.75">
      <c r="C2256" s="320"/>
      <c r="D2256" s="320"/>
      <c r="E2256" s="320"/>
      <c r="F2256" s="320"/>
      <c r="G2256" s="320"/>
    </row>
    <row r="2257" spans="3:7" s="120" customFormat="1" ht="12.75">
      <c r="C2257" s="320"/>
      <c r="D2257" s="320"/>
      <c r="E2257" s="320"/>
      <c r="F2257" s="320"/>
      <c r="G2257" s="320"/>
    </row>
    <row r="2258" spans="3:7" s="120" customFormat="1" ht="12.75">
      <c r="C2258" s="320"/>
      <c r="D2258" s="320"/>
      <c r="E2258" s="320"/>
      <c r="F2258" s="320"/>
      <c r="G2258" s="320"/>
    </row>
    <row r="2259" spans="3:7" s="120" customFormat="1" ht="12.75">
      <c r="C2259" s="320"/>
      <c r="D2259" s="320"/>
      <c r="E2259" s="320"/>
      <c r="F2259" s="320"/>
      <c r="G2259" s="320"/>
    </row>
    <row r="2260" spans="3:7" s="120" customFormat="1" ht="12.75">
      <c r="C2260" s="320"/>
      <c r="D2260" s="320"/>
      <c r="E2260" s="320"/>
      <c r="F2260" s="320"/>
      <c r="G2260" s="320"/>
    </row>
    <row r="2261" spans="3:7" s="120" customFormat="1" ht="12.75">
      <c r="C2261" s="320"/>
      <c r="D2261" s="320"/>
      <c r="E2261" s="320"/>
      <c r="F2261" s="320"/>
      <c r="G2261" s="320"/>
    </row>
    <row r="2262" spans="3:7" s="120" customFormat="1" ht="12.75">
      <c r="C2262" s="320"/>
      <c r="D2262" s="320"/>
      <c r="E2262" s="320"/>
      <c r="F2262" s="320"/>
      <c r="G2262" s="320"/>
    </row>
    <row r="2263" spans="3:7" s="120" customFormat="1" ht="12.75">
      <c r="C2263" s="320"/>
      <c r="D2263" s="320"/>
      <c r="E2263" s="320"/>
      <c r="F2263" s="320"/>
      <c r="G2263" s="320"/>
    </row>
    <row r="2264" spans="3:7" s="120" customFormat="1" ht="12.75">
      <c r="C2264" s="320"/>
      <c r="D2264" s="320"/>
      <c r="E2264" s="320"/>
      <c r="F2264" s="320"/>
      <c r="G2264" s="320"/>
    </row>
    <row r="2265" spans="3:7" s="120" customFormat="1" ht="12.75">
      <c r="C2265" s="320"/>
      <c r="D2265" s="320"/>
      <c r="E2265" s="320"/>
      <c r="F2265" s="320"/>
      <c r="G2265" s="320"/>
    </row>
    <row r="2266" spans="3:7" s="120" customFormat="1" ht="12.75">
      <c r="C2266" s="320"/>
      <c r="D2266" s="320"/>
      <c r="E2266" s="320"/>
      <c r="F2266" s="320"/>
      <c r="G2266" s="320"/>
    </row>
    <row r="2267" spans="3:7" s="120" customFormat="1" ht="12.75">
      <c r="C2267" s="320"/>
      <c r="D2267" s="320"/>
      <c r="E2267" s="320"/>
      <c r="F2267" s="320"/>
      <c r="G2267" s="320"/>
    </row>
    <row r="2268" spans="3:7" s="120" customFormat="1" ht="12.75">
      <c r="C2268" s="320"/>
      <c r="D2268" s="320"/>
      <c r="E2268" s="320"/>
      <c r="F2268" s="320"/>
      <c r="G2268" s="320"/>
    </row>
    <row r="2269" spans="3:7" s="120" customFormat="1" ht="12.75">
      <c r="C2269" s="320"/>
      <c r="D2269" s="320"/>
      <c r="E2269" s="320"/>
      <c r="F2269" s="320"/>
      <c r="G2269" s="320"/>
    </row>
    <row r="2270" spans="3:7" s="120" customFormat="1" ht="12.75">
      <c r="C2270" s="320"/>
      <c r="D2270" s="320"/>
      <c r="E2270" s="320"/>
      <c r="F2270" s="320"/>
      <c r="G2270" s="320"/>
    </row>
    <row r="2271" spans="3:7" s="120" customFormat="1" ht="12.75">
      <c r="C2271" s="320"/>
      <c r="D2271" s="320"/>
      <c r="E2271" s="320"/>
      <c r="F2271" s="320"/>
      <c r="G2271" s="320"/>
    </row>
    <row r="2272" spans="3:7" s="120" customFormat="1" ht="12.75">
      <c r="C2272" s="320"/>
      <c r="D2272" s="320"/>
      <c r="E2272" s="320"/>
      <c r="F2272" s="320"/>
      <c r="G2272" s="320"/>
    </row>
    <row r="2273" spans="3:7" s="120" customFormat="1" ht="12.75">
      <c r="C2273" s="320"/>
      <c r="D2273" s="320"/>
      <c r="E2273" s="320"/>
      <c r="F2273" s="320"/>
      <c r="G2273" s="320"/>
    </row>
    <row r="2274" spans="3:7" s="120" customFormat="1" ht="12.75">
      <c r="C2274" s="320"/>
      <c r="D2274" s="320"/>
      <c r="E2274" s="320"/>
      <c r="F2274" s="320"/>
      <c r="G2274" s="320"/>
    </row>
    <row r="2275" spans="3:7" s="120" customFormat="1" ht="12.75">
      <c r="C2275" s="320"/>
      <c r="D2275" s="320"/>
      <c r="E2275" s="320"/>
      <c r="F2275" s="320"/>
      <c r="G2275" s="320"/>
    </row>
    <row r="2276" spans="3:7" s="120" customFormat="1" ht="12.75">
      <c r="C2276" s="320"/>
      <c r="D2276" s="320"/>
      <c r="E2276" s="320"/>
      <c r="F2276" s="320"/>
      <c r="G2276" s="320"/>
    </row>
    <row r="2277" spans="3:7" s="120" customFormat="1" ht="12.75">
      <c r="C2277" s="320"/>
      <c r="D2277" s="320"/>
      <c r="E2277" s="320"/>
      <c r="F2277" s="320"/>
      <c r="G2277" s="320"/>
    </row>
    <row r="2278" spans="3:7" s="120" customFormat="1" ht="12.75">
      <c r="C2278" s="320"/>
      <c r="D2278" s="320"/>
      <c r="E2278" s="320"/>
      <c r="F2278" s="320"/>
      <c r="G2278" s="320"/>
    </row>
    <row r="2279" spans="3:7" s="120" customFormat="1" ht="12.75">
      <c r="C2279" s="320"/>
      <c r="D2279" s="320"/>
      <c r="E2279" s="320"/>
      <c r="F2279" s="320"/>
      <c r="G2279" s="320"/>
    </row>
    <row r="2280" spans="3:7" s="120" customFormat="1" ht="12.75">
      <c r="C2280" s="320"/>
      <c r="D2280" s="320"/>
      <c r="E2280" s="320"/>
      <c r="F2280" s="320"/>
      <c r="G2280" s="320"/>
    </row>
    <row r="2281" spans="3:7" s="120" customFormat="1" ht="12.75">
      <c r="C2281" s="320"/>
      <c r="D2281" s="320"/>
      <c r="E2281" s="320"/>
      <c r="F2281" s="320"/>
      <c r="G2281" s="320"/>
    </row>
    <row r="2282" spans="3:7" s="120" customFormat="1" ht="12.75">
      <c r="C2282" s="320"/>
      <c r="D2282" s="320"/>
      <c r="E2282" s="320"/>
      <c r="F2282" s="320"/>
      <c r="G2282" s="320"/>
    </row>
    <row r="2283" spans="3:7" s="120" customFormat="1" ht="12.75">
      <c r="C2283" s="320"/>
      <c r="D2283" s="320"/>
      <c r="E2283" s="320"/>
      <c r="F2283" s="320"/>
      <c r="G2283" s="320"/>
    </row>
    <row r="2284" spans="3:7" s="120" customFormat="1" ht="12.75">
      <c r="C2284" s="320"/>
      <c r="D2284" s="320"/>
      <c r="E2284" s="320"/>
      <c r="F2284" s="320"/>
      <c r="G2284" s="320"/>
    </row>
    <row r="2285" spans="3:7" s="120" customFormat="1" ht="12.75">
      <c r="C2285" s="320"/>
      <c r="D2285" s="320"/>
      <c r="E2285" s="320"/>
      <c r="F2285" s="320"/>
      <c r="G2285" s="320"/>
    </row>
    <row r="2286" spans="3:7" s="120" customFormat="1" ht="12.75">
      <c r="C2286" s="320"/>
      <c r="D2286" s="320"/>
      <c r="E2286" s="320"/>
      <c r="F2286" s="320"/>
      <c r="G2286" s="320"/>
    </row>
    <row r="2287" spans="3:7" s="120" customFormat="1" ht="12.75">
      <c r="C2287" s="320"/>
      <c r="D2287" s="320"/>
      <c r="E2287" s="320"/>
      <c r="F2287" s="320"/>
      <c r="G2287" s="320"/>
    </row>
    <row r="2288" spans="3:7" s="120" customFormat="1" ht="12.75">
      <c r="C2288" s="320"/>
      <c r="D2288" s="320"/>
      <c r="E2288" s="320"/>
      <c r="F2288" s="320"/>
      <c r="G2288" s="320"/>
    </row>
    <row r="2289" spans="3:7" s="120" customFormat="1" ht="12.75">
      <c r="C2289" s="320"/>
      <c r="D2289" s="320"/>
      <c r="E2289" s="320"/>
      <c r="F2289" s="320"/>
      <c r="G2289" s="320"/>
    </row>
    <row r="2290" spans="3:7" s="120" customFormat="1" ht="12.75">
      <c r="C2290" s="320"/>
      <c r="D2290" s="320"/>
      <c r="E2290" s="320"/>
      <c r="F2290" s="320"/>
      <c r="G2290" s="320"/>
    </row>
    <row r="2291" spans="3:7" s="120" customFormat="1" ht="12.75">
      <c r="C2291" s="320"/>
      <c r="D2291" s="320"/>
      <c r="E2291" s="320"/>
      <c r="F2291" s="320"/>
      <c r="G2291" s="320"/>
    </row>
    <row r="2292" spans="3:7" s="120" customFormat="1" ht="12.75">
      <c r="C2292" s="320"/>
      <c r="D2292" s="320"/>
      <c r="E2292" s="320"/>
      <c r="F2292" s="320"/>
      <c r="G2292" s="320"/>
    </row>
    <row r="2293" spans="3:7" s="120" customFormat="1" ht="12.75">
      <c r="C2293" s="320"/>
      <c r="D2293" s="320"/>
      <c r="E2293" s="320"/>
      <c r="F2293" s="320"/>
      <c r="G2293" s="320"/>
    </row>
    <row r="2294" spans="3:7" s="120" customFormat="1" ht="12.75">
      <c r="C2294" s="320"/>
      <c r="D2294" s="320"/>
      <c r="E2294" s="320"/>
      <c r="F2294" s="320"/>
      <c r="G2294" s="320"/>
    </row>
    <row r="2295" spans="3:7" s="120" customFormat="1" ht="12.75">
      <c r="C2295" s="320"/>
      <c r="D2295" s="320"/>
      <c r="E2295" s="320"/>
      <c r="F2295" s="320"/>
      <c r="G2295" s="320"/>
    </row>
    <row r="2296" spans="3:7" s="120" customFormat="1" ht="12.75">
      <c r="C2296" s="320"/>
      <c r="D2296" s="320"/>
      <c r="E2296" s="320"/>
      <c r="F2296" s="320"/>
      <c r="G2296" s="320"/>
    </row>
    <row r="2297" spans="3:7" s="120" customFormat="1" ht="12.75">
      <c r="C2297" s="320"/>
      <c r="D2297" s="320"/>
      <c r="E2297" s="320"/>
      <c r="F2297" s="320"/>
      <c r="G2297" s="320"/>
    </row>
    <row r="2298" spans="3:7" s="120" customFormat="1" ht="12.75">
      <c r="C2298" s="320"/>
      <c r="D2298" s="320"/>
      <c r="E2298" s="320"/>
      <c r="F2298" s="320"/>
      <c r="G2298" s="320"/>
    </row>
    <row r="2299" spans="3:7" s="120" customFormat="1" ht="12.75">
      <c r="C2299" s="320"/>
      <c r="D2299" s="320"/>
      <c r="E2299" s="320"/>
      <c r="F2299" s="320"/>
      <c r="G2299" s="320"/>
    </row>
    <row r="2300" spans="3:7" s="120" customFormat="1" ht="12.75">
      <c r="C2300" s="320"/>
      <c r="D2300" s="320"/>
      <c r="E2300" s="320"/>
      <c r="F2300" s="320"/>
      <c r="G2300" s="320"/>
    </row>
    <row r="2301" spans="3:7" s="120" customFormat="1" ht="12.75">
      <c r="C2301" s="320"/>
      <c r="D2301" s="320"/>
      <c r="E2301" s="320"/>
      <c r="F2301" s="320"/>
      <c r="G2301" s="320"/>
    </row>
    <row r="2302" spans="3:7" s="120" customFormat="1" ht="12.75">
      <c r="C2302" s="320"/>
      <c r="D2302" s="320"/>
      <c r="E2302" s="320"/>
      <c r="F2302" s="320"/>
      <c r="G2302" s="320"/>
    </row>
    <row r="2303" spans="3:7" s="120" customFormat="1" ht="12.75">
      <c r="C2303" s="320"/>
      <c r="D2303" s="320"/>
      <c r="E2303" s="320"/>
      <c r="F2303" s="320"/>
      <c r="G2303" s="320"/>
    </row>
    <row r="2304" spans="3:7" s="120" customFormat="1" ht="12.75">
      <c r="C2304" s="320"/>
      <c r="D2304" s="320"/>
      <c r="E2304" s="320"/>
      <c r="F2304" s="320"/>
      <c r="G2304" s="320"/>
    </row>
    <row r="2305" spans="3:7" s="120" customFormat="1" ht="12.75">
      <c r="C2305" s="320"/>
      <c r="D2305" s="320"/>
      <c r="E2305" s="320"/>
      <c r="F2305" s="320"/>
      <c r="G2305" s="320"/>
    </row>
    <row r="2306" spans="3:7" s="120" customFormat="1" ht="12.75">
      <c r="C2306" s="320"/>
      <c r="D2306" s="320"/>
      <c r="E2306" s="320"/>
      <c r="F2306" s="320"/>
      <c r="G2306" s="320"/>
    </row>
    <row r="2307" spans="3:7" s="120" customFormat="1" ht="12.75">
      <c r="C2307" s="320"/>
      <c r="D2307" s="320"/>
      <c r="E2307" s="320"/>
      <c r="F2307" s="320"/>
      <c r="G2307" s="320"/>
    </row>
    <row r="2308" spans="3:7" s="120" customFormat="1" ht="12.75">
      <c r="C2308" s="320"/>
      <c r="D2308" s="320"/>
      <c r="E2308" s="320"/>
      <c r="F2308" s="320"/>
      <c r="G2308" s="320"/>
    </row>
    <row r="2309" spans="3:7" s="120" customFormat="1" ht="12.75">
      <c r="C2309" s="320"/>
      <c r="D2309" s="320"/>
      <c r="E2309" s="320"/>
      <c r="F2309" s="320"/>
      <c r="G2309" s="320"/>
    </row>
    <row r="2310" spans="3:7" s="120" customFormat="1" ht="12.75">
      <c r="C2310" s="320"/>
      <c r="D2310" s="320"/>
      <c r="E2310" s="320"/>
      <c r="F2310" s="320"/>
      <c r="G2310" s="320"/>
    </row>
    <row r="2311" spans="3:7" s="120" customFormat="1" ht="12.75">
      <c r="C2311" s="320"/>
      <c r="D2311" s="320"/>
      <c r="E2311" s="320"/>
      <c r="F2311" s="320"/>
      <c r="G2311" s="320"/>
    </row>
    <row r="2312" spans="3:7" s="120" customFormat="1" ht="12.75">
      <c r="C2312" s="320"/>
      <c r="D2312" s="320"/>
      <c r="E2312" s="320"/>
      <c r="F2312" s="320"/>
      <c r="G2312" s="320"/>
    </row>
    <row r="2313" spans="3:7" s="120" customFormat="1" ht="12.75">
      <c r="C2313" s="320"/>
      <c r="D2313" s="320"/>
      <c r="E2313" s="320"/>
      <c r="F2313" s="320"/>
      <c r="G2313" s="320"/>
    </row>
    <row r="2314" spans="3:7" s="120" customFormat="1" ht="12.75">
      <c r="C2314" s="320"/>
      <c r="D2314" s="320"/>
      <c r="E2314" s="320"/>
      <c r="F2314" s="320"/>
      <c r="G2314" s="320"/>
    </row>
    <row r="2315" spans="3:7" s="120" customFormat="1" ht="12.75">
      <c r="C2315" s="320"/>
      <c r="D2315" s="320"/>
      <c r="E2315" s="320"/>
      <c r="F2315" s="320"/>
      <c r="G2315" s="320"/>
    </row>
    <row r="2316" spans="3:7" s="120" customFormat="1" ht="12.75">
      <c r="C2316" s="320"/>
      <c r="D2316" s="320"/>
      <c r="E2316" s="320"/>
      <c r="F2316" s="320"/>
      <c r="G2316" s="320"/>
    </row>
    <row r="2317" spans="3:7" s="120" customFormat="1" ht="12.75">
      <c r="C2317" s="320"/>
      <c r="D2317" s="320"/>
      <c r="E2317" s="320"/>
      <c r="F2317" s="320"/>
      <c r="G2317" s="320"/>
    </row>
    <row r="2318" spans="3:7" s="120" customFormat="1" ht="12.75">
      <c r="C2318" s="320"/>
      <c r="D2318" s="320"/>
      <c r="E2318" s="320"/>
      <c r="F2318" s="320"/>
      <c r="G2318" s="320"/>
    </row>
    <row r="2319" spans="3:7" s="120" customFormat="1" ht="12.75">
      <c r="C2319" s="320"/>
      <c r="D2319" s="320"/>
      <c r="E2319" s="320"/>
      <c r="F2319" s="320"/>
      <c r="G2319" s="320"/>
    </row>
    <row r="2320" spans="3:7" s="120" customFormat="1" ht="12.75">
      <c r="C2320" s="320"/>
      <c r="D2320" s="320"/>
      <c r="E2320" s="320"/>
      <c r="F2320" s="320"/>
      <c r="G2320" s="320"/>
    </row>
    <row r="2321" spans="3:7" s="120" customFormat="1" ht="12.75">
      <c r="C2321" s="320"/>
      <c r="D2321" s="320"/>
      <c r="E2321" s="320"/>
      <c r="F2321" s="320"/>
      <c r="G2321" s="320"/>
    </row>
    <row r="2322" spans="3:7" s="120" customFormat="1" ht="12.75">
      <c r="C2322" s="320"/>
      <c r="D2322" s="320"/>
      <c r="E2322" s="320"/>
      <c r="F2322" s="320"/>
      <c r="G2322" s="320"/>
    </row>
    <row r="2323" spans="3:7" s="120" customFormat="1" ht="12.75">
      <c r="C2323" s="320"/>
      <c r="D2323" s="320"/>
      <c r="E2323" s="320"/>
      <c r="F2323" s="320"/>
      <c r="G2323" s="320"/>
    </row>
    <row r="2324" spans="3:7" s="120" customFormat="1" ht="12.75">
      <c r="C2324" s="320"/>
      <c r="D2324" s="320"/>
      <c r="E2324" s="320"/>
      <c r="F2324" s="320"/>
      <c r="G2324" s="320"/>
    </row>
    <row r="2325" spans="3:7" s="120" customFormat="1" ht="12.75">
      <c r="C2325" s="320"/>
      <c r="D2325" s="320"/>
      <c r="E2325" s="320"/>
      <c r="F2325" s="320"/>
      <c r="G2325" s="320"/>
    </row>
    <row r="2326" spans="3:7" s="120" customFormat="1" ht="12.75">
      <c r="C2326" s="320"/>
      <c r="D2326" s="320"/>
      <c r="E2326" s="320"/>
      <c r="F2326" s="320"/>
      <c r="G2326" s="320"/>
    </row>
    <row r="2327" spans="3:7" s="120" customFormat="1" ht="12.75">
      <c r="C2327" s="320"/>
      <c r="D2327" s="320"/>
      <c r="E2327" s="320"/>
      <c r="F2327" s="320"/>
      <c r="G2327" s="320"/>
    </row>
    <row r="2328" spans="3:7" s="120" customFormat="1" ht="12.75">
      <c r="C2328" s="320"/>
      <c r="D2328" s="320"/>
      <c r="E2328" s="320"/>
      <c r="F2328" s="320"/>
      <c r="G2328" s="320"/>
    </row>
    <row r="2329" spans="3:7" s="120" customFormat="1" ht="12.75">
      <c r="C2329" s="320"/>
      <c r="D2329" s="320"/>
      <c r="E2329" s="320"/>
      <c r="F2329" s="320"/>
      <c r="G2329" s="320"/>
    </row>
    <row r="2330" spans="3:7" s="120" customFormat="1" ht="12.75">
      <c r="C2330" s="320"/>
      <c r="D2330" s="320"/>
      <c r="E2330" s="320"/>
      <c r="F2330" s="320"/>
      <c r="G2330" s="320"/>
    </row>
    <row r="2331" spans="3:7" s="120" customFormat="1" ht="12.75">
      <c r="C2331" s="320"/>
      <c r="D2331" s="320"/>
      <c r="E2331" s="320"/>
      <c r="F2331" s="320"/>
      <c r="G2331" s="320"/>
    </row>
    <row r="2332" spans="3:7" s="120" customFormat="1" ht="12.75">
      <c r="C2332" s="320"/>
      <c r="D2332" s="320"/>
      <c r="E2332" s="320"/>
      <c r="F2332" s="320"/>
      <c r="G2332" s="320"/>
    </row>
    <row r="2333" spans="3:7" s="120" customFormat="1" ht="12.75">
      <c r="C2333" s="320"/>
      <c r="D2333" s="320"/>
      <c r="E2333" s="320"/>
      <c r="F2333" s="320"/>
      <c r="G2333" s="320"/>
    </row>
    <row r="2334" spans="3:7" s="120" customFormat="1" ht="12.75">
      <c r="C2334" s="320"/>
      <c r="D2334" s="320"/>
      <c r="E2334" s="320"/>
      <c r="F2334" s="320"/>
      <c r="G2334" s="320"/>
    </row>
    <row r="2335" spans="3:7" s="120" customFormat="1" ht="12.75">
      <c r="C2335" s="320"/>
      <c r="D2335" s="320"/>
      <c r="E2335" s="320"/>
      <c r="F2335" s="320"/>
      <c r="G2335" s="320"/>
    </row>
    <row r="2336" spans="3:7" s="120" customFormat="1" ht="12.75">
      <c r="C2336" s="320"/>
      <c r="D2336" s="320"/>
      <c r="E2336" s="320"/>
      <c r="F2336" s="320"/>
      <c r="G2336" s="320"/>
    </row>
    <row r="2337" spans="3:7" s="120" customFormat="1" ht="12.75">
      <c r="C2337" s="320"/>
      <c r="D2337" s="320"/>
      <c r="E2337" s="320"/>
      <c r="F2337" s="320"/>
      <c r="G2337" s="320"/>
    </row>
    <row r="2338" spans="3:7" s="120" customFormat="1" ht="12.75">
      <c r="C2338" s="320"/>
      <c r="D2338" s="320"/>
      <c r="E2338" s="320"/>
      <c r="F2338" s="320"/>
      <c r="G2338" s="320"/>
    </row>
    <row r="2339" spans="3:7" s="120" customFormat="1" ht="12.75">
      <c r="C2339" s="320"/>
      <c r="D2339" s="320"/>
      <c r="E2339" s="320"/>
      <c r="F2339" s="320"/>
      <c r="G2339" s="320"/>
    </row>
    <row r="2340" spans="3:7" s="120" customFormat="1" ht="12.75">
      <c r="C2340" s="320"/>
      <c r="D2340" s="320"/>
      <c r="E2340" s="320"/>
      <c r="F2340" s="320"/>
      <c r="G2340" s="320"/>
    </row>
    <row r="2341" spans="3:7" s="120" customFormat="1" ht="12.75">
      <c r="C2341" s="320"/>
      <c r="D2341" s="320"/>
      <c r="E2341" s="320"/>
      <c r="F2341" s="320"/>
      <c r="G2341" s="320"/>
    </row>
    <row r="2342" spans="3:7" s="120" customFormat="1" ht="12.75">
      <c r="C2342" s="320"/>
      <c r="D2342" s="320"/>
      <c r="E2342" s="320"/>
      <c r="F2342" s="320"/>
      <c r="G2342" s="320"/>
    </row>
    <row r="2343" spans="3:7" s="120" customFormat="1" ht="12.75">
      <c r="C2343" s="320"/>
      <c r="D2343" s="320"/>
      <c r="E2343" s="320"/>
      <c r="F2343" s="320"/>
      <c r="G2343" s="320"/>
    </row>
    <row r="2344" spans="3:7" s="120" customFormat="1" ht="12.75">
      <c r="C2344" s="320"/>
      <c r="D2344" s="320"/>
      <c r="E2344" s="320"/>
      <c r="F2344" s="320"/>
      <c r="G2344" s="320"/>
    </row>
    <row r="2345" spans="3:7" s="120" customFormat="1" ht="12.75">
      <c r="C2345" s="320"/>
      <c r="D2345" s="320"/>
      <c r="E2345" s="320"/>
      <c r="F2345" s="320"/>
      <c r="G2345" s="320"/>
    </row>
    <row r="2346" spans="3:7" s="120" customFormat="1" ht="12.75">
      <c r="C2346" s="320"/>
      <c r="D2346" s="320"/>
      <c r="E2346" s="320"/>
      <c r="F2346" s="320"/>
      <c r="G2346" s="320"/>
    </row>
    <row r="2347" spans="3:7" s="120" customFormat="1" ht="12.75">
      <c r="C2347" s="320"/>
      <c r="D2347" s="320"/>
      <c r="E2347" s="320"/>
      <c r="F2347" s="320"/>
      <c r="G2347" s="320"/>
    </row>
    <row r="2348" spans="3:7" s="120" customFormat="1" ht="12.75">
      <c r="C2348" s="320"/>
      <c r="D2348" s="320"/>
      <c r="E2348" s="320"/>
      <c r="F2348" s="320"/>
      <c r="G2348" s="320"/>
    </row>
    <row r="2349" spans="3:7" s="120" customFormat="1" ht="12.75">
      <c r="C2349" s="320"/>
      <c r="D2349" s="320"/>
      <c r="E2349" s="320"/>
      <c r="F2349" s="320"/>
      <c r="G2349" s="320"/>
    </row>
    <row r="2350" spans="3:7" s="120" customFormat="1" ht="12.75">
      <c r="C2350" s="320"/>
      <c r="D2350" s="320"/>
      <c r="E2350" s="320"/>
      <c r="F2350" s="320"/>
      <c r="G2350" s="320"/>
    </row>
    <row r="2351" spans="3:7" s="120" customFormat="1" ht="12.75">
      <c r="C2351" s="320"/>
      <c r="D2351" s="320"/>
      <c r="E2351" s="320"/>
      <c r="F2351" s="320"/>
      <c r="G2351" s="320"/>
    </row>
    <row r="2352" spans="3:7" s="120" customFormat="1" ht="12.75">
      <c r="C2352" s="320"/>
      <c r="D2352" s="320"/>
      <c r="E2352" s="320"/>
      <c r="F2352" s="320"/>
      <c r="G2352" s="320"/>
    </row>
    <row r="2353" spans="3:7" s="120" customFormat="1" ht="12.75">
      <c r="C2353" s="320"/>
      <c r="D2353" s="320"/>
      <c r="E2353" s="320"/>
      <c r="F2353" s="320"/>
      <c r="G2353" s="320"/>
    </row>
    <row r="2354" spans="3:7" s="120" customFormat="1" ht="12.75">
      <c r="C2354" s="320"/>
      <c r="D2354" s="320"/>
      <c r="E2354" s="320"/>
      <c r="F2354" s="320"/>
      <c r="G2354" s="320"/>
    </row>
    <row r="2355" spans="3:7" s="120" customFormat="1" ht="12.75">
      <c r="C2355" s="320"/>
      <c r="D2355" s="320"/>
      <c r="E2355" s="320"/>
      <c r="F2355" s="320"/>
      <c r="G2355" s="320"/>
    </row>
    <row r="2356" spans="3:7" s="120" customFormat="1" ht="12.75">
      <c r="C2356" s="320"/>
      <c r="D2356" s="320"/>
      <c r="E2356" s="320"/>
      <c r="F2356" s="320"/>
      <c r="G2356" s="320"/>
    </row>
    <row r="2357" spans="3:7" s="120" customFormat="1" ht="12.75">
      <c r="C2357" s="320"/>
      <c r="D2357" s="320"/>
      <c r="E2357" s="320"/>
      <c r="F2357" s="320"/>
      <c r="G2357" s="320"/>
    </row>
    <row r="2358" spans="3:7" s="120" customFormat="1" ht="12.75">
      <c r="C2358" s="320"/>
      <c r="D2358" s="320"/>
      <c r="E2358" s="320"/>
      <c r="F2358" s="320"/>
      <c r="G2358" s="320"/>
    </row>
    <row r="2359" spans="3:7" s="120" customFormat="1" ht="12.75">
      <c r="C2359" s="320"/>
      <c r="D2359" s="320"/>
      <c r="E2359" s="320"/>
      <c r="F2359" s="320"/>
      <c r="G2359" s="320"/>
    </row>
    <row r="2360" spans="3:7" s="120" customFormat="1" ht="12.75">
      <c r="C2360" s="320"/>
      <c r="D2360" s="320"/>
      <c r="E2360" s="320"/>
      <c r="F2360" s="320"/>
      <c r="G2360" s="320"/>
    </row>
    <row r="2361" spans="3:7" s="120" customFormat="1" ht="12.75">
      <c r="C2361" s="320"/>
      <c r="D2361" s="320"/>
      <c r="E2361" s="320"/>
      <c r="F2361" s="320"/>
      <c r="G2361" s="320"/>
    </row>
    <row r="2362" spans="3:7" s="120" customFormat="1" ht="12.75">
      <c r="C2362" s="320"/>
      <c r="D2362" s="320"/>
      <c r="E2362" s="320"/>
      <c r="F2362" s="320"/>
      <c r="G2362" s="320"/>
    </row>
    <row r="2363" spans="3:7" s="120" customFormat="1" ht="12.75">
      <c r="C2363" s="320"/>
      <c r="D2363" s="320"/>
      <c r="E2363" s="320"/>
      <c r="F2363" s="320"/>
      <c r="G2363" s="320"/>
    </row>
    <row r="2364" spans="3:7" s="120" customFormat="1" ht="12.75">
      <c r="C2364" s="320"/>
      <c r="D2364" s="320"/>
      <c r="E2364" s="320"/>
      <c r="F2364" s="320"/>
      <c r="G2364" s="320"/>
    </row>
    <row r="2365" spans="3:7" s="120" customFormat="1" ht="12.75">
      <c r="C2365" s="320"/>
      <c r="D2365" s="320"/>
      <c r="E2365" s="320"/>
      <c r="F2365" s="320"/>
      <c r="G2365" s="320"/>
    </row>
    <row r="2366" spans="3:7" s="120" customFormat="1" ht="12.75">
      <c r="C2366" s="320"/>
      <c r="D2366" s="320"/>
      <c r="E2366" s="320"/>
      <c r="F2366" s="320"/>
      <c r="G2366" s="320"/>
    </row>
    <row r="2367" spans="3:7" s="120" customFormat="1" ht="12.75">
      <c r="C2367" s="320"/>
      <c r="D2367" s="320"/>
      <c r="E2367" s="320"/>
      <c r="F2367" s="320"/>
      <c r="G2367" s="320"/>
    </row>
    <row r="2368" spans="3:7" s="120" customFormat="1" ht="12.75">
      <c r="C2368" s="320"/>
      <c r="D2368" s="320"/>
      <c r="E2368" s="320"/>
      <c r="F2368" s="320"/>
      <c r="G2368" s="320"/>
    </row>
    <row r="2369" spans="3:7" s="120" customFormat="1" ht="12.75">
      <c r="C2369" s="320"/>
      <c r="D2369" s="320"/>
      <c r="E2369" s="320"/>
      <c r="F2369" s="320"/>
      <c r="G2369" s="320"/>
    </row>
    <row r="2370" spans="3:7" s="120" customFormat="1" ht="12.75">
      <c r="C2370" s="320"/>
      <c r="D2370" s="320"/>
      <c r="E2370" s="320"/>
      <c r="F2370" s="320"/>
      <c r="G2370" s="320"/>
    </row>
    <row r="2371" spans="3:7" s="120" customFormat="1" ht="12.75">
      <c r="C2371" s="320"/>
      <c r="D2371" s="320"/>
      <c r="E2371" s="320"/>
      <c r="F2371" s="320"/>
      <c r="G2371" s="320"/>
    </row>
    <row r="2372" spans="3:7" s="120" customFormat="1" ht="12.75">
      <c r="C2372" s="320"/>
      <c r="D2372" s="320"/>
      <c r="E2372" s="320"/>
      <c r="F2372" s="320"/>
      <c r="G2372" s="320"/>
    </row>
    <row r="2373" spans="3:7" s="120" customFormat="1" ht="12.75">
      <c r="C2373" s="320"/>
      <c r="D2373" s="320"/>
      <c r="E2373" s="320"/>
      <c r="F2373" s="320"/>
      <c r="G2373" s="320"/>
    </row>
    <row r="2374" spans="3:7" s="120" customFormat="1" ht="12.75">
      <c r="C2374" s="320"/>
      <c r="D2374" s="320"/>
      <c r="E2374" s="320"/>
      <c r="F2374" s="320"/>
      <c r="G2374" s="320"/>
    </row>
    <row r="2375" spans="3:7" s="120" customFormat="1" ht="12.75">
      <c r="C2375" s="320"/>
      <c r="D2375" s="320"/>
      <c r="E2375" s="320"/>
      <c r="F2375" s="320"/>
      <c r="G2375" s="320"/>
    </row>
    <row r="2376" spans="3:7" s="120" customFormat="1" ht="12.75">
      <c r="C2376" s="320"/>
      <c r="D2376" s="320"/>
      <c r="E2376" s="320"/>
      <c r="F2376" s="320"/>
      <c r="G2376" s="320"/>
    </row>
    <row r="2377" spans="3:7" s="120" customFormat="1" ht="12.75">
      <c r="C2377" s="320"/>
      <c r="D2377" s="320"/>
      <c r="E2377" s="320"/>
      <c r="F2377" s="320"/>
      <c r="G2377" s="320"/>
    </row>
    <row r="2378" spans="3:7" s="120" customFormat="1" ht="12.75">
      <c r="C2378" s="320"/>
      <c r="D2378" s="320"/>
      <c r="E2378" s="320"/>
      <c r="F2378" s="320"/>
      <c r="G2378" s="320"/>
    </row>
    <row r="2379" spans="3:7" s="120" customFormat="1" ht="12.75">
      <c r="C2379" s="320"/>
      <c r="D2379" s="320"/>
      <c r="E2379" s="320"/>
      <c r="F2379" s="320"/>
      <c r="G2379" s="320"/>
    </row>
    <row r="2380" spans="3:7" s="120" customFormat="1" ht="12.75">
      <c r="C2380" s="320"/>
      <c r="D2380" s="320"/>
      <c r="E2380" s="320"/>
      <c r="F2380" s="320"/>
      <c r="G2380" s="320"/>
    </row>
    <row r="2381" spans="3:7" s="120" customFormat="1" ht="12.75">
      <c r="C2381" s="320"/>
      <c r="D2381" s="320"/>
      <c r="E2381" s="320"/>
      <c r="F2381" s="320"/>
      <c r="G2381" s="320"/>
    </row>
    <row r="2382" spans="3:7" s="120" customFormat="1" ht="12.75">
      <c r="C2382" s="320"/>
      <c r="D2382" s="320"/>
      <c r="E2382" s="320"/>
      <c r="F2382" s="320"/>
      <c r="G2382" s="320"/>
    </row>
    <row r="2383" spans="3:7" s="120" customFormat="1" ht="12.75">
      <c r="C2383" s="320"/>
      <c r="D2383" s="320"/>
      <c r="E2383" s="320"/>
      <c r="F2383" s="320"/>
      <c r="G2383" s="320"/>
    </row>
    <row r="2384" spans="3:7" s="120" customFormat="1" ht="12.75">
      <c r="C2384" s="320"/>
      <c r="D2384" s="320"/>
      <c r="E2384" s="320"/>
      <c r="F2384" s="320"/>
      <c r="G2384" s="320"/>
    </row>
    <row r="2385" spans="3:7" s="120" customFormat="1" ht="12.75">
      <c r="C2385" s="320"/>
      <c r="D2385" s="320"/>
      <c r="E2385" s="320"/>
      <c r="F2385" s="320"/>
      <c r="G2385" s="320"/>
    </row>
    <row r="2386" spans="3:7" s="120" customFormat="1" ht="12.75">
      <c r="C2386" s="320"/>
      <c r="D2386" s="320"/>
      <c r="E2386" s="320"/>
      <c r="F2386" s="320"/>
      <c r="G2386" s="320"/>
    </row>
    <row r="2387" spans="3:7" s="120" customFormat="1" ht="12.75">
      <c r="C2387" s="320"/>
      <c r="D2387" s="320"/>
      <c r="E2387" s="320"/>
      <c r="F2387" s="320"/>
      <c r="G2387" s="320"/>
    </row>
    <row r="2388" spans="3:7" s="120" customFormat="1" ht="12.75">
      <c r="C2388" s="320"/>
      <c r="D2388" s="320"/>
      <c r="E2388" s="320"/>
      <c r="F2388" s="320"/>
      <c r="G2388" s="320"/>
    </row>
    <row r="2389" spans="3:7" s="120" customFormat="1" ht="12.75">
      <c r="C2389" s="320"/>
      <c r="D2389" s="320"/>
      <c r="E2389" s="320"/>
      <c r="F2389" s="320"/>
      <c r="G2389" s="320"/>
    </row>
    <row r="2390" spans="3:7" s="120" customFormat="1" ht="12.75">
      <c r="C2390" s="320"/>
      <c r="D2390" s="320"/>
      <c r="E2390" s="320"/>
      <c r="F2390" s="320"/>
      <c r="G2390" s="320"/>
    </row>
    <row r="2391" spans="3:7" s="120" customFormat="1" ht="12.75">
      <c r="C2391" s="320"/>
      <c r="D2391" s="320"/>
      <c r="E2391" s="320"/>
      <c r="F2391" s="320"/>
      <c r="G2391" s="320"/>
    </row>
    <row r="2392" spans="3:7" s="120" customFormat="1" ht="12.75">
      <c r="C2392" s="320"/>
      <c r="D2392" s="320"/>
      <c r="E2392" s="320"/>
      <c r="F2392" s="320"/>
      <c r="G2392" s="320"/>
    </row>
    <row r="2393" spans="3:7" s="120" customFormat="1" ht="12.75">
      <c r="C2393" s="320"/>
      <c r="D2393" s="320"/>
      <c r="E2393" s="320"/>
      <c r="F2393" s="320"/>
      <c r="G2393" s="320"/>
    </row>
    <row r="2394" spans="3:7" s="120" customFormat="1" ht="12.75">
      <c r="C2394" s="320"/>
      <c r="D2394" s="320"/>
      <c r="E2394" s="320"/>
      <c r="F2394" s="320"/>
      <c r="G2394" s="320"/>
    </row>
    <row r="2395" spans="3:7" s="120" customFormat="1" ht="12.75">
      <c r="C2395" s="320"/>
      <c r="D2395" s="320"/>
      <c r="E2395" s="320"/>
      <c r="F2395" s="320"/>
      <c r="G2395" s="320"/>
    </row>
    <row r="2396" spans="3:7" s="120" customFormat="1" ht="12.75">
      <c r="C2396" s="320"/>
      <c r="D2396" s="320"/>
      <c r="E2396" s="320"/>
      <c r="F2396" s="320"/>
      <c r="G2396" s="320"/>
    </row>
    <row r="2397" spans="3:7" s="120" customFormat="1" ht="12.75">
      <c r="C2397" s="320"/>
      <c r="D2397" s="320"/>
      <c r="E2397" s="320"/>
      <c r="F2397" s="320"/>
      <c r="G2397" s="320"/>
    </row>
    <row r="2398" spans="3:7" s="120" customFormat="1" ht="12.75">
      <c r="C2398" s="320"/>
      <c r="D2398" s="320"/>
      <c r="E2398" s="320"/>
      <c r="F2398" s="320"/>
      <c r="G2398" s="320"/>
    </row>
    <row r="2399" spans="3:7" s="120" customFormat="1" ht="12.75">
      <c r="C2399" s="320"/>
      <c r="D2399" s="320"/>
      <c r="E2399" s="320"/>
      <c r="F2399" s="320"/>
      <c r="G2399" s="320"/>
    </row>
    <row r="2400" spans="3:7" s="120" customFormat="1" ht="12.75">
      <c r="C2400" s="320"/>
      <c r="D2400" s="320"/>
      <c r="E2400" s="320"/>
      <c r="F2400" s="320"/>
      <c r="G2400" s="320"/>
    </row>
    <row r="2401" spans="3:7" s="120" customFormat="1" ht="12.75">
      <c r="C2401" s="320"/>
      <c r="D2401" s="320"/>
      <c r="E2401" s="320"/>
      <c r="F2401" s="320"/>
      <c r="G2401" s="320"/>
    </row>
    <row r="2402" spans="3:7" s="120" customFormat="1" ht="12.75">
      <c r="C2402" s="320"/>
      <c r="D2402" s="320"/>
      <c r="E2402" s="320"/>
      <c r="F2402" s="320"/>
      <c r="G2402" s="320"/>
    </row>
    <row r="2403" spans="3:7" s="120" customFormat="1" ht="12.75">
      <c r="C2403" s="320"/>
      <c r="D2403" s="320"/>
      <c r="E2403" s="320"/>
      <c r="F2403" s="320"/>
      <c r="G2403" s="320"/>
    </row>
    <row r="2404" spans="3:7" s="120" customFormat="1" ht="12.75">
      <c r="C2404" s="320"/>
      <c r="D2404" s="320"/>
      <c r="E2404" s="320"/>
      <c r="F2404" s="320"/>
      <c r="G2404" s="320"/>
    </row>
    <row r="2405" spans="3:7" s="120" customFormat="1" ht="12.75">
      <c r="C2405" s="320"/>
      <c r="D2405" s="320"/>
      <c r="E2405" s="320"/>
      <c r="F2405" s="320"/>
      <c r="G2405" s="320"/>
    </row>
    <row r="2406" spans="3:7" s="120" customFormat="1" ht="12.75">
      <c r="C2406" s="320"/>
      <c r="D2406" s="320"/>
      <c r="E2406" s="320"/>
      <c r="F2406" s="320"/>
      <c r="G2406" s="320"/>
    </row>
    <row r="2407" spans="3:7" s="120" customFormat="1" ht="12.75">
      <c r="C2407" s="320"/>
      <c r="D2407" s="320"/>
      <c r="E2407" s="320"/>
      <c r="F2407" s="320"/>
      <c r="G2407" s="320"/>
    </row>
    <row r="2408" spans="3:7" s="120" customFormat="1" ht="12.75">
      <c r="C2408" s="320"/>
      <c r="D2408" s="320"/>
      <c r="E2408" s="320"/>
      <c r="F2408" s="320"/>
      <c r="G2408" s="320"/>
    </row>
    <row r="2409" spans="3:7" s="120" customFormat="1" ht="12.75">
      <c r="C2409" s="320"/>
      <c r="D2409" s="320"/>
      <c r="E2409" s="320"/>
      <c r="F2409" s="320"/>
      <c r="G2409" s="320"/>
    </row>
    <row r="2410" spans="3:7" s="120" customFormat="1" ht="12.75">
      <c r="C2410" s="320"/>
      <c r="D2410" s="320"/>
      <c r="E2410" s="320"/>
      <c r="F2410" s="320"/>
      <c r="G2410" s="320"/>
    </row>
    <row r="2411" spans="3:7" s="120" customFormat="1" ht="12.75">
      <c r="C2411" s="320"/>
      <c r="D2411" s="320"/>
      <c r="E2411" s="320"/>
      <c r="F2411" s="320"/>
      <c r="G2411" s="320"/>
    </row>
    <row r="2412" spans="3:7" s="120" customFormat="1" ht="12.75">
      <c r="C2412" s="320"/>
      <c r="D2412" s="320"/>
      <c r="E2412" s="320"/>
      <c r="F2412" s="320"/>
      <c r="G2412" s="320"/>
    </row>
    <row r="2413" spans="3:7" s="120" customFormat="1" ht="12.75">
      <c r="C2413" s="320"/>
      <c r="D2413" s="320"/>
      <c r="E2413" s="320"/>
      <c r="F2413" s="320"/>
      <c r="G2413" s="320"/>
    </row>
    <row r="2414" spans="3:7" s="120" customFormat="1" ht="12.75">
      <c r="C2414" s="320"/>
      <c r="D2414" s="320"/>
      <c r="E2414" s="320"/>
      <c r="F2414" s="320"/>
      <c r="G2414" s="320"/>
    </row>
    <row r="2415" spans="3:7" s="120" customFormat="1" ht="12.75">
      <c r="C2415" s="320"/>
      <c r="D2415" s="320"/>
      <c r="E2415" s="320"/>
      <c r="F2415" s="320"/>
      <c r="G2415" s="320"/>
    </row>
    <row r="2416" spans="3:7" s="120" customFormat="1" ht="12.75">
      <c r="C2416" s="320"/>
      <c r="D2416" s="320"/>
      <c r="E2416" s="320"/>
      <c r="F2416" s="320"/>
      <c r="G2416" s="320"/>
    </row>
    <row r="2417" spans="3:7" s="120" customFormat="1" ht="12.75">
      <c r="C2417" s="320"/>
      <c r="D2417" s="320"/>
      <c r="E2417" s="320"/>
      <c r="F2417" s="320"/>
      <c r="G2417" s="320"/>
    </row>
    <row r="2418" spans="3:7" s="120" customFormat="1" ht="12.75">
      <c r="C2418" s="320"/>
      <c r="D2418" s="320"/>
      <c r="E2418" s="320"/>
      <c r="F2418" s="320"/>
      <c r="G2418" s="320"/>
    </row>
    <row r="2419" spans="3:7" s="120" customFormat="1" ht="12.75">
      <c r="C2419" s="320"/>
      <c r="D2419" s="320"/>
      <c r="E2419" s="320"/>
      <c r="F2419" s="320"/>
      <c r="G2419" s="320"/>
    </row>
    <row r="2420" spans="3:7" s="120" customFormat="1" ht="12.75">
      <c r="C2420" s="320"/>
      <c r="D2420" s="320"/>
      <c r="E2420" s="320"/>
      <c r="F2420" s="320"/>
      <c r="G2420" s="320"/>
    </row>
    <row r="2421" spans="3:7" s="120" customFormat="1" ht="12.75">
      <c r="C2421" s="320"/>
      <c r="D2421" s="320"/>
      <c r="E2421" s="320"/>
      <c r="F2421" s="320"/>
      <c r="G2421" s="320"/>
    </row>
    <row r="2422" spans="3:7" s="120" customFormat="1" ht="12.75">
      <c r="C2422" s="320"/>
      <c r="D2422" s="320"/>
      <c r="E2422" s="320"/>
      <c r="F2422" s="320"/>
      <c r="G2422" s="320"/>
    </row>
    <row r="2423" spans="3:7" s="120" customFormat="1" ht="12.75">
      <c r="C2423" s="320"/>
      <c r="D2423" s="320"/>
      <c r="E2423" s="320"/>
      <c r="F2423" s="320"/>
      <c r="G2423" s="320"/>
    </row>
    <row r="2424" spans="3:7" s="120" customFormat="1" ht="12.75">
      <c r="C2424" s="320"/>
      <c r="D2424" s="320"/>
      <c r="E2424" s="320"/>
      <c r="F2424" s="320"/>
      <c r="G2424" s="320"/>
    </row>
    <row r="2425" spans="3:7" s="120" customFormat="1" ht="12.75">
      <c r="C2425" s="320"/>
      <c r="D2425" s="320"/>
      <c r="E2425" s="320"/>
      <c r="F2425" s="320"/>
      <c r="G2425" s="320"/>
    </row>
    <row r="2426" spans="3:7" s="120" customFormat="1" ht="12.75">
      <c r="C2426" s="320"/>
      <c r="D2426" s="320"/>
      <c r="E2426" s="320"/>
      <c r="F2426" s="320"/>
      <c r="G2426" s="320"/>
    </row>
    <row r="2427" spans="3:7" s="120" customFormat="1" ht="12.75">
      <c r="C2427" s="320"/>
      <c r="D2427" s="320"/>
      <c r="E2427" s="320"/>
      <c r="F2427" s="320"/>
      <c r="G2427" s="320"/>
    </row>
    <row r="2428" spans="3:7" s="120" customFormat="1" ht="12.75">
      <c r="C2428" s="320"/>
      <c r="D2428" s="320"/>
      <c r="E2428" s="320"/>
      <c r="F2428" s="320"/>
      <c r="G2428" s="320"/>
    </row>
    <row r="2429" spans="3:7" s="120" customFormat="1" ht="12.75">
      <c r="C2429" s="320"/>
      <c r="D2429" s="320"/>
      <c r="E2429" s="320"/>
      <c r="F2429" s="320"/>
      <c r="G2429" s="320"/>
    </row>
    <row r="2430" spans="3:7" s="120" customFormat="1" ht="12.75">
      <c r="C2430" s="320"/>
      <c r="D2430" s="320"/>
      <c r="E2430" s="320"/>
      <c r="F2430" s="320"/>
      <c r="G2430" s="320"/>
    </row>
    <row r="2431" spans="3:7" s="120" customFormat="1" ht="12.75">
      <c r="C2431" s="320"/>
      <c r="D2431" s="320"/>
      <c r="E2431" s="320"/>
      <c r="F2431" s="320"/>
      <c r="G2431" s="320"/>
    </row>
    <row r="2432" spans="3:7" s="120" customFormat="1" ht="12.75">
      <c r="C2432" s="320"/>
      <c r="D2432" s="320"/>
      <c r="E2432" s="320"/>
      <c r="F2432" s="320"/>
      <c r="G2432" s="320"/>
    </row>
    <row r="2433" spans="3:7" s="120" customFormat="1" ht="12.75">
      <c r="C2433" s="320"/>
      <c r="D2433" s="320"/>
      <c r="E2433" s="320"/>
      <c r="F2433" s="320"/>
      <c r="G2433" s="320"/>
    </row>
    <row r="2434" spans="3:7" s="120" customFormat="1" ht="12.75">
      <c r="C2434" s="320"/>
      <c r="D2434" s="320"/>
      <c r="E2434" s="320"/>
      <c r="F2434" s="320"/>
      <c r="G2434" s="320"/>
    </row>
    <row r="2435" spans="3:7" s="120" customFormat="1" ht="12.75">
      <c r="C2435" s="320"/>
      <c r="D2435" s="320"/>
      <c r="E2435" s="320"/>
      <c r="F2435" s="320"/>
      <c r="G2435" s="320"/>
    </row>
    <row r="2436" spans="3:7" s="120" customFormat="1" ht="12.75">
      <c r="C2436" s="320"/>
      <c r="D2436" s="320"/>
      <c r="E2436" s="320"/>
      <c r="F2436" s="320"/>
      <c r="G2436" s="320"/>
    </row>
    <row r="2437" spans="3:7" s="120" customFormat="1" ht="12.75">
      <c r="C2437" s="320"/>
      <c r="D2437" s="320"/>
      <c r="E2437" s="320"/>
      <c r="F2437" s="320"/>
      <c r="G2437" s="320"/>
    </row>
    <row r="2438" spans="3:7" s="120" customFormat="1" ht="12.75">
      <c r="C2438" s="320"/>
      <c r="D2438" s="320"/>
      <c r="E2438" s="320"/>
      <c r="F2438" s="320"/>
      <c r="G2438" s="320"/>
    </row>
    <row r="2439" spans="3:7" s="120" customFormat="1" ht="12.75">
      <c r="C2439" s="320"/>
      <c r="D2439" s="320"/>
      <c r="E2439" s="320"/>
      <c r="F2439" s="320"/>
      <c r="G2439" s="320"/>
    </row>
    <row r="2440" spans="3:7" s="120" customFormat="1" ht="12.75">
      <c r="C2440" s="320"/>
      <c r="D2440" s="320"/>
      <c r="E2440" s="320"/>
      <c r="F2440" s="320"/>
      <c r="G2440" s="320"/>
    </row>
    <row r="2441" spans="3:7" s="120" customFormat="1" ht="12.75">
      <c r="C2441" s="320"/>
      <c r="D2441" s="320"/>
      <c r="E2441" s="320"/>
      <c r="F2441" s="320"/>
      <c r="G2441" s="320"/>
    </row>
    <row r="2442" spans="3:7" s="120" customFormat="1" ht="12.75">
      <c r="C2442" s="320"/>
      <c r="D2442" s="320"/>
      <c r="E2442" s="320"/>
      <c r="F2442" s="320"/>
      <c r="G2442" s="320"/>
    </row>
    <row r="2443" spans="3:7" s="120" customFormat="1" ht="12.75">
      <c r="C2443" s="320"/>
      <c r="D2443" s="320"/>
      <c r="E2443" s="320"/>
      <c r="F2443" s="320"/>
      <c r="G2443" s="320"/>
    </row>
    <row r="2444" spans="3:7" s="120" customFormat="1" ht="12.75">
      <c r="C2444" s="320"/>
      <c r="D2444" s="320"/>
      <c r="E2444" s="320"/>
      <c r="F2444" s="320"/>
      <c r="G2444" s="320"/>
    </row>
    <row r="2445" spans="3:7" s="120" customFormat="1" ht="12.75">
      <c r="C2445" s="320"/>
      <c r="D2445" s="320"/>
      <c r="E2445" s="320"/>
      <c r="F2445" s="320"/>
      <c r="G2445" s="320"/>
    </row>
    <row r="2446" spans="3:7" s="120" customFormat="1" ht="12.75">
      <c r="C2446" s="320"/>
      <c r="D2446" s="320"/>
      <c r="E2446" s="320"/>
      <c r="F2446" s="320"/>
      <c r="G2446" s="320"/>
    </row>
    <row r="2447" spans="3:7" s="120" customFormat="1" ht="12.75">
      <c r="C2447" s="320"/>
      <c r="D2447" s="320"/>
      <c r="E2447" s="320"/>
      <c r="F2447" s="320"/>
      <c r="G2447" s="320"/>
    </row>
    <row r="2448" spans="3:7" s="120" customFormat="1" ht="12.75">
      <c r="C2448" s="320"/>
      <c r="D2448" s="320"/>
      <c r="E2448" s="320"/>
      <c r="F2448" s="320"/>
      <c r="G2448" s="320"/>
    </row>
    <row r="2449" spans="3:7" s="120" customFormat="1" ht="12.75">
      <c r="C2449" s="320"/>
      <c r="D2449" s="320"/>
      <c r="E2449" s="320"/>
      <c r="F2449" s="320"/>
      <c r="G2449" s="320"/>
    </row>
    <row r="2450" spans="3:7" s="120" customFormat="1" ht="12.75">
      <c r="C2450" s="320"/>
      <c r="D2450" s="320"/>
      <c r="E2450" s="320"/>
      <c r="F2450" s="320"/>
      <c r="G2450" s="320"/>
    </row>
    <row r="2451" spans="3:7" s="120" customFormat="1" ht="12.75">
      <c r="C2451" s="320"/>
      <c r="D2451" s="320"/>
      <c r="E2451" s="320"/>
      <c r="F2451" s="320"/>
      <c r="G2451" s="320"/>
    </row>
    <row r="2452" spans="3:7" s="120" customFormat="1" ht="12.75">
      <c r="C2452" s="320"/>
      <c r="D2452" s="320"/>
      <c r="E2452" s="320"/>
      <c r="F2452" s="320"/>
      <c r="G2452" s="320"/>
    </row>
    <row r="2453" spans="3:7" s="120" customFormat="1" ht="12.75">
      <c r="C2453" s="320"/>
      <c r="D2453" s="320"/>
      <c r="E2453" s="320"/>
      <c r="F2453" s="320"/>
      <c r="G2453" s="320"/>
    </row>
    <row r="2454" spans="3:7" s="120" customFormat="1" ht="12.75">
      <c r="C2454" s="320"/>
      <c r="D2454" s="320"/>
      <c r="E2454" s="320"/>
      <c r="F2454" s="320"/>
      <c r="G2454" s="320"/>
    </row>
    <row r="2455" spans="3:7" s="120" customFormat="1" ht="12.75">
      <c r="C2455" s="320"/>
      <c r="D2455" s="320"/>
      <c r="E2455" s="320"/>
      <c r="F2455" s="320"/>
      <c r="G2455" s="320"/>
    </row>
    <row r="2456" spans="3:7" s="120" customFormat="1" ht="12.75">
      <c r="C2456" s="320"/>
      <c r="D2456" s="320"/>
      <c r="E2456" s="320"/>
      <c r="F2456" s="320"/>
      <c r="G2456" s="320"/>
    </row>
    <row r="2457" spans="3:7" s="120" customFormat="1" ht="12.75">
      <c r="C2457" s="320"/>
      <c r="D2457" s="320"/>
      <c r="E2457" s="320"/>
      <c r="F2457" s="320"/>
      <c r="G2457" s="320"/>
    </row>
    <row r="2458" spans="3:7" s="120" customFormat="1" ht="12.75">
      <c r="C2458" s="320"/>
      <c r="D2458" s="320"/>
      <c r="E2458" s="320"/>
      <c r="F2458" s="320"/>
      <c r="G2458" s="320"/>
    </row>
    <row r="2459" spans="3:7" s="120" customFormat="1" ht="12.75">
      <c r="C2459" s="320"/>
      <c r="D2459" s="320"/>
      <c r="E2459" s="320"/>
      <c r="F2459" s="320"/>
      <c r="G2459" s="320"/>
    </row>
    <row r="2460" spans="3:7" s="120" customFormat="1" ht="12.75">
      <c r="C2460" s="320"/>
      <c r="D2460" s="320"/>
      <c r="E2460" s="320"/>
      <c r="F2460" s="320"/>
      <c r="G2460" s="320"/>
    </row>
    <row r="2461" spans="3:7" s="120" customFormat="1" ht="12.75">
      <c r="C2461" s="320"/>
      <c r="D2461" s="320"/>
      <c r="E2461" s="320"/>
      <c r="F2461" s="320"/>
      <c r="G2461" s="320"/>
    </row>
    <row r="2462" spans="3:7" s="120" customFormat="1" ht="12.75">
      <c r="C2462" s="320"/>
      <c r="D2462" s="320"/>
      <c r="E2462" s="320"/>
      <c r="F2462" s="320"/>
      <c r="G2462" s="320"/>
    </row>
    <row r="2463" spans="3:7" s="120" customFormat="1" ht="12.75">
      <c r="C2463" s="320"/>
      <c r="D2463" s="320"/>
      <c r="E2463" s="320"/>
      <c r="F2463" s="320"/>
      <c r="G2463" s="320"/>
    </row>
    <row r="2464" spans="3:7" s="120" customFormat="1" ht="12.75">
      <c r="C2464" s="320"/>
      <c r="D2464" s="320"/>
      <c r="E2464" s="320"/>
      <c r="F2464" s="320"/>
      <c r="G2464" s="320"/>
    </row>
    <row r="2465" spans="3:7" s="120" customFormat="1" ht="12.75">
      <c r="C2465" s="320"/>
      <c r="D2465" s="320"/>
      <c r="E2465" s="320"/>
      <c r="F2465" s="320"/>
      <c r="G2465" s="320"/>
    </row>
    <row r="2466" spans="3:7" s="120" customFormat="1" ht="12.75">
      <c r="C2466" s="320"/>
      <c r="D2466" s="320"/>
      <c r="E2466" s="320"/>
      <c r="F2466" s="320"/>
      <c r="G2466" s="320"/>
    </row>
    <row r="2467" spans="3:7" s="120" customFormat="1" ht="12.75">
      <c r="C2467" s="320"/>
      <c r="D2467" s="320"/>
      <c r="E2467" s="320"/>
      <c r="F2467" s="320"/>
      <c r="G2467" s="320"/>
    </row>
    <row r="2468" spans="3:7" s="120" customFormat="1" ht="12.75">
      <c r="C2468" s="320"/>
      <c r="D2468" s="320"/>
      <c r="E2468" s="320"/>
      <c r="F2468" s="320"/>
      <c r="G2468" s="320"/>
    </row>
    <row r="2469" spans="3:7" s="120" customFormat="1" ht="12.75">
      <c r="C2469" s="320"/>
      <c r="D2469" s="320"/>
      <c r="E2469" s="320"/>
      <c r="F2469" s="320"/>
      <c r="G2469" s="320"/>
    </row>
    <row r="2470" spans="3:7" s="120" customFormat="1" ht="12.75">
      <c r="C2470" s="320"/>
      <c r="D2470" s="320"/>
      <c r="E2470" s="320"/>
      <c r="F2470" s="320"/>
      <c r="G2470" s="320"/>
    </row>
    <row r="2471" spans="3:7" s="120" customFormat="1" ht="12.75">
      <c r="C2471" s="320"/>
      <c r="D2471" s="320"/>
      <c r="E2471" s="320"/>
      <c r="F2471" s="320"/>
      <c r="G2471" s="320"/>
    </row>
    <row r="2472" spans="3:7" s="120" customFormat="1" ht="12.75">
      <c r="C2472" s="320"/>
      <c r="D2472" s="320"/>
      <c r="E2472" s="320"/>
      <c r="F2472" s="320"/>
      <c r="G2472" s="320"/>
    </row>
    <row r="2473" spans="3:7" s="120" customFormat="1" ht="12.75">
      <c r="C2473" s="320"/>
      <c r="D2473" s="320"/>
      <c r="E2473" s="320"/>
      <c r="F2473" s="320"/>
      <c r="G2473" s="320"/>
    </row>
    <row r="2474" spans="3:7" s="120" customFormat="1" ht="12.75">
      <c r="C2474" s="320"/>
      <c r="D2474" s="320"/>
      <c r="E2474" s="320"/>
      <c r="F2474" s="320"/>
      <c r="G2474" s="320"/>
    </row>
    <row r="2475" spans="3:7" s="120" customFormat="1" ht="12.75">
      <c r="C2475" s="320"/>
      <c r="D2475" s="320"/>
      <c r="E2475" s="320"/>
      <c r="F2475" s="320"/>
      <c r="G2475" s="320"/>
    </row>
    <row r="2476" spans="3:7" s="120" customFormat="1" ht="12.75">
      <c r="C2476" s="320"/>
      <c r="D2476" s="320"/>
      <c r="E2476" s="320"/>
      <c r="F2476" s="320"/>
      <c r="G2476" s="320"/>
    </row>
    <row r="2477" spans="3:7" s="120" customFormat="1" ht="12.75">
      <c r="C2477" s="320"/>
      <c r="D2477" s="320"/>
      <c r="E2477" s="320"/>
      <c r="F2477" s="320"/>
      <c r="G2477" s="320"/>
    </row>
    <row r="2478" spans="3:7" s="120" customFormat="1" ht="12.75">
      <c r="C2478" s="320"/>
      <c r="D2478" s="320"/>
      <c r="E2478" s="320"/>
      <c r="F2478" s="320"/>
      <c r="G2478" s="320"/>
    </row>
    <row r="2479" spans="3:7" s="120" customFormat="1" ht="12.75">
      <c r="C2479" s="320"/>
      <c r="D2479" s="320"/>
      <c r="E2479" s="320"/>
      <c r="F2479" s="320"/>
      <c r="G2479" s="320"/>
    </row>
    <row r="2480" spans="3:7" s="120" customFormat="1" ht="12.75">
      <c r="C2480" s="320"/>
      <c r="D2480" s="320"/>
      <c r="E2480" s="320"/>
      <c r="F2480" s="320"/>
      <c r="G2480" s="320"/>
    </row>
    <row r="2481" spans="3:7" s="120" customFormat="1" ht="12.75">
      <c r="C2481" s="320"/>
      <c r="D2481" s="320"/>
      <c r="E2481" s="320"/>
      <c r="F2481" s="320"/>
      <c r="G2481" s="320"/>
    </row>
    <row r="2482" spans="3:7" s="120" customFormat="1" ht="12.75">
      <c r="C2482" s="320"/>
      <c r="D2482" s="320"/>
      <c r="E2482" s="320"/>
      <c r="F2482" s="320"/>
      <c r="G2482" s="320"/>
    </row>
    <row r="2483" spans="3:7" s="120" customFormat="1" ht="12.75">
      <c r="C2483" s="320"/>
      <c r="D2483" s="320"/>
      <c r="E2483" s="320"/>
      <c r="F2483" s="320"/>
      <c r="G2483" s="320"/>
    </row>
    <row r="2484" spans="3:7" s="120" customFormat="1" ht="12.75">
      <c r="C2484" s="320"/>
      <c r="D2484" s="320"/>
      <c r="E2484" s="320"/>
      <c r="F2484" s="320"/>
      <c r="G2484" s="320"/>
    </row>
    <row r="2485" spans="3:7" s="120" customFormat="1" ht="12.75">
      <c r="C2485" s="320"/>
      <c r="D2485" s="320"/>
      <c r="E2485" s="320"/>
      <c r="F2485" s="320"/>
      <c r="G2485" s="320"/>
    </row>
    <row r="2486" spans="3:7" s="120" customFormat="1" ht="12.75">
      <c r="C2486" s="320"/>
      <c r="D2486" s="320"/>
      <c r="E2486" s="320"/>
      <c r="F2486" s="320"/>
      <c r="G2486" s="320"/>
    </row>
    <row r="2487" spans="3:7" s="120" customFormat="1" ht="12.75">
      <c r="C2487" s="320"/>
      <c r="D2487" s="320"/>
      <c r="E2487" s="320"/>
      <c r="F2487" s="320"/>
      <c r="G2487" s="320"/>
    </row>
    <row r="2488" spans="3:7" s="120" customFormat="1" ht="12.75">
      <c r="C2488" s="320"/>
      <c r="D2488" s="320"/>
      <c r="E2488" s="320"/>
      <c r="F2488" s="320"/>
      <c r="G2488" s="320"/>
    </row>
    <row r="2489" spans="3:7" s="120" customFormat="1" ht="12.75">
      <c r="C2489" s="320"/>
      <c r="D2489" s="320"/>
      <c r="E2489" s="320"/>
      <c r="F2489" s="320"/>
      <c r="G2489" s="320"/>
    </row>
    <row r="2490" spans="3:7" s="120" customFormat="1" ht="12.75">
      <c r="C2490" s="320"/>
      <c r="D2490" s="320"/>
      <c r="E2490" s="320"/>
      <c r="F2490" s="320"/>
      <c r="G2490" s="320"/>
    </row>
    <row r="2491" spans="3:7" s="120" customFormat="1" ht="12.75">
      <c r="C2491" s="320"/>
      <c r="D2491" s="320"/>
      <c r="E2491" s="320"/>
      <c r="F2491" s="320"/>
      <c r="G2491" s="320"/>
    </row>
    <row r="2492" spans="3:7" s="120" customFormat="1" ht="12.75">
      <c r="C2492" s="320"/>
      <c r="D2492" s="320"/>
      <c r="E2492" s="320"/>
      <c r="F2492" s="320"/>
      <c r="G2492" s="320"/>
    </row>
    <row r="2493" spans="3:7" s="120" customFormat="1" ht="12.75">
      <c r="C2493" s="320"/>
      <c r="D2493" s="320"/>
      <c r="E2493" s="320"/>
      <c r="F2493" s="320"/>
      <c r="G2493" s="320"/>
    </row>
    <row r="2494" spans="3:7" s="120" customFormat="1" ht="12.75">
      <c r="C2494" s="320"/>
      <c r="D2494" s="320"/>
      <c r="E2494" s="320"/>
      <c r="F2494" s="320"/>
      <c r="G2494" s="320"/>
    </row>
    <row r="2495" spans="3:7" s="120" customFormat="1" ht="12.75">
      <c r="C2495" s="320"/>
      <c r="D2495" s="320"/>
      <c r="E2495" s="320"/>
      <c r="F2495" s="320"/>
      <c r="G2495" s="320"/>
    </row>
    <row r="2496" spans="3:7" s="120" customFormat="1" ht="12.75">
      <c r="C2496" s="320"/>
      <c r="D2496" s="320"/>
      <c r="E2496" s="320"/>
      <c r="F2496" s="320"/>
      <c r="G2496" s="320"/>
    </row>
    <row r="2497" spans="3:7" s="120" customFormat="1" ht="12.75">
      <c r="C2497" s="320"/>
      <c r="D2497" s="320"/>
      <c r="E2497" s="320"/>
      <c r="F2497" s="320"/>
      <c r="G2497" s="320"/>
    </row>
    <row r="2498" spans="3:7" s="120" customFormat="1" ht="12.75">
      <c r="C2498" s="320"/>
      <c r="D2498" s="320"/>
      <c r="E2498" s="320"/>
      <c r="F2498" s="320"/>
      <c r="G2498" s="320"/>
    </row>
    <row r="2499" spans="3:7" s="120" customFormat="1" ht="12.75">
      <c r="C2499" s="320"/>
      <c r="D2499" s="320"/>
      <c r="E2499" s="320"/>
      <c r="F2499" s="320"/>
      <c r="G2499" s="320"/>
    </row>
    <row r="2500" spans="3:7" s="120" customFormat="1" ht="12.75">
      <c r="C2500" s="320"/>
      <c r="D2500" s="320"/>
      <c r="E2500" s="320"/>
      <c r="F2500" s="320"/>
      <c r="G2500" s="320"/>
    </row>
    <row r="2501" spans="3:7" s="120" customFormat="1" ht="12.75">
      <c r="C2501" s="320"/>
      <c r="D2501" s="320"/>
      <c r="E2501" s="320"/>
      <c r="F2501" s="320"/>
      <c r="G2501" s="320"/>
    </row>
    <row r="2502" spans="3:7" s="120" customFormat="1" ht="12.75">
      <c r="C2502" s="320"/>
      <c r="D2502" s="320"/>
      <c r="E2502" s="320"/>
      <c r="F2502" s="320"/>
      <c r="G2502" s="320"/>
    </row>
    <row r="2503" spans="3:7" s="120" customFormat="1" ht="12.75">
      <c r="C2503" s="320"/>
      <c r="D2503" s="320"/>
      <c r="E2503" s="320"/>
      <c r="F2503" s="320"/>
      <c r="G2503" s="320"/>
    </row>
    <row r="2504" spans="3:7" s="120" customFormat="1" ht="12.75">
      <c r="C2504" s="320"/>
      <c r="D2504" s="320"/>
      <c r="E2504" s="320"/>
      <c r="F2504" s="320"/>
      <c r="G2504" s="320"/>
    </row>
    <row r="2505" spans="3:7" s="120" customFormat="1" ht="12.75">
      <c r="C2505" s="320"/>
      <c r="D2505" s="320"/>
      <c r="E2505" s="320"/>
      <c r="F2505" s="320"/>
      <c r="G2505" s="320"/>
    </row>
    <row r="2506" spans="3:7" s="120" customFormat="1" ht="12.75">
      <c r="C2506" s="320"/>
      <c r="D2506" s="320"/>
      <c r="E2506" s="320"/>
      <c r="F2506" s="320"/>
      <c r="G2506" s="320"/>
    </row>
    <row r="2507" spans="3:7" s="120" customFormat="1" ht="12.75">
      <c r="C2507" s="320"/>
      <c r="D2507" s="320"/>
      <c r="E2507" s="320"/>
      <c r="F2507" s="320"/>
      <c r="G2507" s="320"/>
    </row>
    <row r="2508" spans="3:7" s="120" customFormat="1" ht="12.75">
      <c r="C2508" s="320"/>
      <c r="D2508" s="320"/>
      <c r="E2508" s="320"/>
      <c r="F2508" s="320"/>
      <c r="G2508" s="320"/>
    </row>
    <row r="2509" spans="3:7" s="120" customFormat="1" ht="12.75">
      <c r="C2509" s="320"/>
      <c r="D2509" s="320"/>
      <c r="E2509" s="320"/>
      <c r="F2509" s="320"/>
      <c r="G2509" s="320"/>
    </row>
    <row r="2510" spans="3:7" s="120" customFormat="1" ht="12.75">
      <c r="C2510" s="320"/>
      <c r="D2510" s="320"/>
      <c r="E2510" s="320"/>
      <c r="F2510" s="320"/>
      <c r="G2510" s="320"/>
    </row>
    <row r="2511" spans="3:7" s="120" customFormat="1" ht="12.75">
      <c r="C2511" s="320"/>
      <c r="D2511" s="320"/>
      <c r="E2511" s="320"/>
      <c r="F2511" s="320"/>
      <c r="G2511" s="320"/>
    </row>
    <row r="2512" spans="3:7" s="120" customFormat="1" ht="12.75">
      <c r="C2512" s="320"/>
      <c r="D2512" s="320"/>
      <c r="E2512" s="320"/>
      <c r="F2512" s="320"/>
      <c r="G2512" s="320"/>
    </row>
    <row r="2513" spans="3:7" s="120" customFormat="1" ht="12.75">
      <c r="C2513" s="320"/>
      <c r="D2513" s="320"/>
      <c r="E2513" s="320"/>
      <c r="F2513" s="320"/>
      <c r="G2513" s="320"/>
    </row>
    <row r="2514" spans="3:7" s="120" customFormat="1" ht="12.75">
      <c r="C2514" s="320"/>
      <c r="D2514" s="320"/>
      <c r="E2514" s="320"/>
      <c r="F2514" s="320"/>
      <c r="G2514" s="320"/>
    </row>
    <row r="2515" spans="3:7" s="120" customFormat="1" ht="12.75">
      <c r="C2515" s="320"/>
      <c r="D2515" s="320"/>
      <c r="E2515" s="320"/>
      <c r="F2515" s="320"/>
      <c r="G2515" s="320"/>
    </row>
    <row r="2516" spans="3:7" s="120" customFormat="1" ht="12.75">
      <c r="C2516" s="320"/>
      <c r="D2516" s="320"/>
      <c r="E2516" s="320"/>
      <c r="F2516" s="320"/>
      <c r="G2516" s="320"/>
    </row>
    <row r="2517" spans="3:7" s="120" customFormat="1" ht="12.75">
      <c r="C2517" s="320"/>
      <c r="D2517" s="320"/>
      <c r="E2517" s="320"/>
      <c r="F2517" s="320"/>
      <c r="G2517" s="320"/>
    </row>
    <row r="2518" spans="3:7" s="120" customFormat="1" ht="12.75">
      <c r="C2518" s="320"/>
      <c r="D2518" s="320"/>
      <c r="E2518" s="320"/>
      <c r="F2518" s="320"/>
      <c r="G2518" s="320"/>
    </row>
    <row r="2519" spans="3:7" s="120" customFormat="1" ht="12.75">
      <c r="C2519" s="320"/>
      <c r="D2519" s="320"/>
      <c r="E2519" s="320"/>
      <c r="F2519" s="320"/>
      <c r="G2519" s="320"/>
    </row>
    <row r="2520" spans="3:7" s="120" customFormat="1" ht="12.75">
      <c r="C2520" s="320"/>
      <c r="D2520" s="320"/>
      <c r="E2520" s="320"/>
      <c r="F2520" s="320"/>
      <c r="G2520" s="320"/>
    </row>
    <row r="2521" spans="3:7" s="120" customFormat="1" ht="12.75">
      <c r="C2521" s="320"/>
      <c r="D2521" s="320"/>
      <c r="E2521" s="320"/>
      <c r="F2521" s="320"/>
      <c r="G2521" s="320"/>
    </row>
    <row r="2522" spans="3:7" s="120" customFormat="1" ht="12.75">
      <c r="C2522" s="320"/>
      <c r="D2522" s="320"/>
      <c r="E2522" s="320"/>
      <c r="F2522" s="320"/>
      <c r="G2522" s="320"/>
    </row>
    <row r="2523" spans="3:7" s="120" customFormat="1" ht="12.75">
      <c r="C2523" s="320"/>
      <c r="D2523" s="320"/>
      <c r="E2523" s="320"/>
      <c r="F2523" s="320"/>
      <c r="G2523" s="320"/>
    </row>
    <row r="2524" spans="3:7" s="120" customFormat="1" ht="12.75">
      <c r="C2524" s="320"/>
      <c r="D2524" s="320"/>
      <c r="E2524" s="320"/>
      <c r="F2524" s="320"/>
      <c r="G2524" s="320"/>
    </row>
    <row r="2525" spans="3:7" s="120" customFormat="1" ht="12.75">
      <c r="C2525" s="320"/>
      <c r="D2525" s="320"/>
      <c r="E2525" s="320"/>
      <c r="F2525" s="320"/>
      <c r="G2525" s="320"/>
    </row>
    <row r="2526" spans="3:7" s="120" customFormat="1" ht="12.75">
      <c r="C2526" s="320"/>
      <c r="D2526" s="320"/>
      <c r="E2526" s="320"/>
      <c r="F2526" s="320"/>
      <c r="G2526" s="320"/>
    </row>
    <row r="2527" spans="3:7" s="120" customFormat="1" ht="12.75">
      <c r="C2527" s="320"/>
      <c r="D2527" s="320"/>
      <c r="E2527" s="320"/>
      <c r="F2527" s="320"/>
      <c r="G2527" s="320"/>
    </row>
    <row r="2528" spans="3:7" s="120" customFormat="1" ht="12.75">
      <c r="C2528" s="320"/>
      <c r="D2528" s="320"/>
      <c r="E2528" s="320"/>
      <c r="F2528" s="320"/>
      <c r="G2528" s="320"/>
    </row>
    <row r="2529" spans="3:7" s="120" customFormat="1" ht="12.75">
      <c r="C2529" s="320"/>
      <c r="D2529" s="320"/>
      <c r="E2529" s="320"/>
      <c r="F2529" s="320"/>
      <c r="G2529" s="320"/>
    </row>
    <row r="2530" spans="3:7" s="120" customFormat="1" ht="12.75">
      <c r="C2530" s="320"/>
      <c r="D2530" s="320"/>
      <c r="E2530" s="320"/>
      <c r="F2530" s="320"/>
      <c r="G2530" s="320"/>
    </row>
    <row r="2531" spans="3:7" s="120" customFormat="1" ht="12.75">
      <c r="C2531" s="320"/>
      <c r="D2531" s="320"/>
      <c r="E2531" s="320"/>
      <c r="F2531" s="320"/>
      <c r="G2531" s="320"/>
    </row>
    <row r="2532" spans="3:7" s="120" customFormat="1" ht="12.75">
      <c r="C2532" s="320"/>
      <c r="D2532" s="320"/>
      <c r="E2532" s="320"/>
      <c r="F2532" s="320"/>
      <c r="G2532" s="320"/>
    </row>
    <row r="2533" spans="3:7" s="120" customFormat="1" ht="12.75">
      <c r="C2533" s="320"/>
      <c r="D2533" s="320"/>
      <c r="E2533" s="320"/>
      <c r="F2533" s="320"/>
      <c r="G2533" s="320"/>
    </row>
    <row r="2534" spans="3:7" s="120" customFormat="1" ht="12.75">
      <c r="C2534" s="320"/>
      <c r="D2534" s="320"/>
      <c r="E2534" s="320"/>
      <c r="F2534" s="320"/>
      <c r="G2534" s="320"/>
    </row>
    <row r="2535" spans="3:7" s="120" customFormat="1" ht="12.75">
      <c r="C2535" s="320"/>
      <c r="D2535" s="320"/>
      <c r="E2535" s="320"/>
      <c r="F2535" s="320"/>
      <c r="G2535" s="320"/>
    </row>
    <row r="2536" spans="3:7" s="120" customFormat="1" ht="12.75">
      <c r="C2536" s="320"/>
      <c r="D2536" s="320"/>
      <c r="E2536" s="320"/>
      <c r="F2536" s="320"/>
      <c r="G2536" s="320"/>
    </row>
    <row r="2537" spans="3:7" s="120" customFormat="1" ht="12.75">
      <c r="C2537" s="320"/>
      <c r="D2537" s="320"/>
      <c r="E2537" s="320"/>
      <c r="F2537" s="320"/>
      <c r="G2537" s="320"/>
    </row>
    <row r="2538" spans="3:7" s="120" customFormat="1" ht="12.75">
      <c r="C2538" s="320"/>
      <c r="D2538" s="320"/>
      <c r="E2538" s="320"/>
      <c r="F2538" s="320"/>
      <c r="G2538" s="320"/>
    </row>
    <row r="2539" spans="3:7" s="120" customFormat="1" ht="12.75">
      <c r="C2539" s="320"/>
      <c r="D2539" s="320"/>
      <c r="E2539" s="320"/>
      <c r="F2539" s="320"/>
      <c r="G2539" s="320"/>
    </row>
    <row r="2540" spans="3:7" s="120" customFormat="1" ht="12.75">
      <c r="C2540" s="320"/>
      <c r="D2540" s="320"/>
      <c r="E2540" s="320"/>
      <c r="F2540" s="320"/>
      <c r="G2540" s="320"/>
    </row>
    <row r="2541" spans="3:7" s="120" customFormat="1" ht="12.75">
      <c r="C2541" s="320"/>
      <c r="D2541" s="320"/>
      <c r="E2541" s="320"/>
      <c r="F2541" s="320"/>
      <c r="G2541" s="320"/>
    </row>
    <row r="2542" spans="3:7" s="120" customFormat="1" ht="12.75">
      <c r="C2542" s="320"/>
      <c r="D2542" s="320"/>
      <c r="E2542" s="320"/>
      <c r="F2542" s="320"/>
      <c r="G2542" s="320"/>
    </row>
    <row r="2543" spans="3:7" s="120" customFormat="1" ht="12.75">
      <c r="C2543" s="320"/>
      <c r="D2543" s="320"/>
      <c r="E2543" s="320"/>
      <c r="F2543" s="320"/>
      <c r="G2543" s="320"/>
    </row>
    <row r="2544" spans="3:7" s="120" customFormat="1" ht="12.75">
      <c r="C2544" s="320"/>
      <c r="D2544" s="320"/>
      <c r="E2544" s="320"/>
      <c r="F2544" s="320"/>
      <c r="G2544" s="320"/>
    </row>
    <row r="2545" spans="3:7" s="120" customFormat="1" ht="12.75">
      <c r="C2545" s="320"/>
      <c r="D2545" s="320"/>
      <c r="E2545" s="320"/>
      <c r="F2545" s="320"/>
      <c r="G2545" s="320"/>
    </row>
    <row r="2546" spans="3:7" s="120" customFormat="1" ht="12.75">
      <c r="C2546" s="320"/>
      <c r="D2546" s="320"/>
      <c r="E2546" s="320"/>
      <c r="F2546" s="320"/>
      <c r="G2546" s="320"/>
    </row>
    <row r="2547" spans="3:7" s="120" customFormat="1" ht="12.75">
      <c r="C2547" s="320"/>
      <c r="D2547" s="320"/>
      <c r="E2547" s="320"/>
      <c r="F2547" s="320"/>
      <c r="G2547" s="320"/>
    </row>
    <row r="2548" spans="3:7" s="120" customFormat="1" ht="12.75">
      <c r="C2548" s="320"/>
      <c r="D2548" s="320"/>
      <c r="E2548" s="320"/>
      <c r="F2548" s="320"/>
      <c r="G2548" s="320"/>
    </row>
    <row r="2549" spans="3:7" s="120" customFormat="1" ht="12.75">
      <c r="C2549" s="320"/>
      <c r="D2549" s="320"/>
      <c r="E2549" s="320"/>
      <c r="F2549" s="320"/>
      <c r="G2549" s="320"/>
    </row>
    <row r="2550" spans="3:7" s="120" customFormat="1" ht="12.75">
      <c r="C2550" s="320"/>
      <c r="D2550" s="320"/>
      <c r="E2550" s="320"/>
      <c r="F2550" s="320"/>
      <c r="G2550" s="320"/>
    </row>
    <row r="2551" spans="3:7" s="120" customFormat="1" ht="12.75">
      <c r="C2551" s="320"/>
      <c r="D2551" s="320"/>
      <c r="E2551" s="320"/>
      <c r="F2551" s="320"/>
      <c r="G2551" s="320"/>
    </row>
    <row r="2552" spans="3:7" s="120" customFormat="1" ht="12.75">
      <c r="C2552" s="320"/>
      <c r="D2552" s="320"/>
      <c r="E2552" s="320"/>
      <c r="F2552" s="320"/>
      <c r="G2552" s="320"/>
    </row>
    <row r="2553" spans="3:7" s="120" customFormat="1" ht="12.75">
      <c r="C2553" s="320"/>
      <c r="D2553" s="320"/>
      <c r="E2553" s="320"/>
      <c r="F2553" s="320"/>
      <c r="G2553" s="320"/>
    </row>
    <row r="2554" spans="3:7" s="120" customFormat="1" ht="12.75">
      <c r="C2554" s="320"/>
      <c r="D2554" s="320"/>
      <c r="E2554" s="320"/>
      <c r="F2554" s="320"/>
      <c r="G2554" s="320"/>
    </row>
    <row r="2555" spans="3:7" s="120" customFormat="1" ht="12.75">
      <c r="C2555" s="320"/>
      <c r="D2555" s="320"/>
      <c r="E2555" s="320"/>
      <c r="F2555" s="320"/>
      <c r="G2555" s="320"/>
    </row>
    <row r="2556" spans="3:7" s="120" customFormat="1" ht="12.75">
      <c r="C2556" s="320"/>
      <c r="D2556" s="320"/>
      <c r="E2556" s="320"/>
      <c r="F2556" s="320"/>
      <c r="G2556" s="320"/>
    </row>
    <row r="2557" spans="3:7" s="120" customFormat="1" ht="12.75">
      <c r="C2557" s="320"/>
      <c r="D2557" s="320"/>
      <c r="E2557" s="320"/>
      <c r="F2557" s="320"/>
      <c r="G2557" s="320"/>
    </row>
    <row r="2558" spans="3:7" s="120" customFormat="1" ht="12.75">
      <c r="C2558" s="320"/>
      <c r="D2558" s="320"/>
      <c r="E2558" s="320"/>
      <c r="F2558" s="320"/>
      <c r="G2558" s="320"/>
    </row>
    <row r="2559" spans="3:7" s="120" customFormat="1" ht="12.75">
      <c r="C2559" s="320"/>
      <c r="D2559" s="320"/>
      <c r="E2559" s="320"/>
      <c r="F2559" s="320"/>
      <c r="G2559" s="320"/>
    </row>
    <row r="2560" spans="3:7" s="120" customFormat="1" ht="12.75">
      <c r="C2560" s="320"/>
      <c r="D2560" s="320"/>
      <c r="E2560" s="320"/>
      <c r="F2560" s="320"/>
      <c r="G2560" s="320"/>
    </row>
    <row r="2561" spans="3:7" s="120" customFormat="1" ht="12.75">
      <c r="C2561" s="320"/>
      <c r="D2561" s="320"/>
      <c r="E2561" s="320"/>
      <c r="F2561" s="320"/>
      <c r="G2561" s="320"/>
    </row>
    <row r="2562" spans="3:7" s="120" customFormat="1" ht="12.75">
      <c r="C2562" s="320"/>
      <c r="D2562" s="320"/>
      <c r="E2562" s="320"/>
      <c r="F2562" s="320"/>
      <c r="G2562" s="320"/>
    </row>
    <row r="2563" spans="3:7" s="120" customFormat="1" ht="12.75">
      <c r="C2563" s="320"/>
      <c r="D2563" s="320"/>
      <c r="E2563" s="320"/>
      <c r="F2563" s="320"/>
      <c r="G2563" s="320"/>
    </row>
    <row r="2564" spans="3:7" s="120" customFormat="1" ht="12.75">
      <c r="C2564" s="320"/>
      <c r="D2564" s="320"/>
      <c r="E2564" s="320"/>
      <c r="F2564" s="320"/>
      <c r="G2564" s="320"/>
    </row>
    <row r="2565" spans="3:7" s="120" customFormat="1" ht="12.75">
      <c r="C2565" s="320"/>
      <c r="D2565" s="320"/>
      <c r="E2565" s="320"/>
      <c r="F2565" s="320"/>
      <c r="G2565" s="320"/>
    </row>
    <row r="2566" spans="3:7" s="120" customFormat="1" ht="12.75">
      <c r="C2566" s="320"/>
      <c r="D2566" s="320"/>
      <c r="E2566" s="320"/>
      <c r="F2566" s="320"/>
      <c r="G2566" s="320"/>
    </row>
    <row r="2567" spans="3:7" s="120" customFormat="1" ht="12.75">
      <c r="C2567" s="320"/>
      <c r="D2567" s="320"/>
      <c r="E2567" s="320"/>
      <c r="F2567" s="320"/>
      <c r="G2567" s="320"/>
    </row>
    <row r="2568" spans="3:7" s="120" customFormat="1" ht="12.75">
      <c r="C2568" s="320"/>
      <c r="D2568" s="320"/>
      <c r="E2568" s="320"/>
      <c r="F2568" s="320"/>
      <c r="G2568" s="320"/>
    </row>
    <row r="2569" spans="3:7" s="120" customFormat="1" ht="12.75">
      <c r="C2569" s="320"/>
      <c r="D2569" s="320"/>
      <c r="E2569" s="320"/>
      <c r="F2569" s="320"/>
      <c r="G2569" s="320"/>
    </row>
    <row r="2570" spans="3:7" s="120" customFormat="1" ht="12.75">
      <c r="C2570" s="320"/>
      <c r="D2570" s="320"/>
      <c r="E2570" s="320"/>
      <c r="F2570" s="320"/>
      <c r="G2570" s="320"/>
    </row>
    <row r="2571" spans="3:7" s="120" customFormat="1" ht="12.75">
      <c r="C2571" s="320"/>
      <c r="D2571" s="320"/>
      <c r="E2571" s="320"/>
      <c r="F2571" s="320"/>
      <c r="G2571" s="320"/>
    </row>
    <row r="2572" spans="3:7" s="120" customFormat="1" ht="12.75">
      <c r="C2572" s="320"/>
      <c r="D2572" s="320"/>
      <c r="E2572" s="320"/>
      <c r="F2572" s="320"/>
      <c r="G2572" s="320"/>
    </row>
    <row r="2573" spans="3:7" s="120" customFormat="1" ht="12.75">
      <c r="C2573" s="320"/>
      <c r="D2573" s="320"/>
      <c r="E2573" s="320"/>
      <c r="F2573" s="320"/>
      <c r="G2573" s="320"/>
    </row>
    <row r="2574" spans="3:7" s="120" customFormat="1" ht="12.75">
      <c r="C2574" s="320"/>
      <c r="D2574" s="320"/>
      <c r="E2574" s="320"/>
      <c r="F2574" s="320"/>
      <c r="G2574" s="320"/>
    </row>
    <row r="2575" spans="3:7" s="120" customFormat="1" ht="12.75">
      <c r="C2575" s="320"/>
      <c r="D2575" s="320"/>
      <c r="E2575" s="320"/>
      <c r="F2575" s="320"/>
      <c r="G2575" s="320"/>
    </row>
    <row r="2576" spans="3:7" s="120" customFormat="1" ht="12.75">
      <c r="C2576" s="320"/>
      <c r="D2576" s="320"/>
      <c r="E2576" s="320"/>
      <c r="F2576" s="320"/>
      <c r="G2576" s="320"/>
    </row>
    <row r="2577" spans="3:7" s="120" customFormat="1" ht="12.75">
      <c r="C2577" s="320"/>
      <c r="D2577" s="320"/>
      <c r="E2577" s="320"/>
      <c r="F2577" s="320"/>
      <c r="G2577" s="320"/>
    </row>
    <row r="2578" spans="3:7" s="120" customFormat="1" ht="12.75">
      <c r="C2578" s="320"/>
      <c r="D2578" s="320"/>
      <c r="E2578" s="320"/>
      <c r="F2578" s="320"/>
      <c r="G2578" s="320"/>
    </row>
    <row r="2579" spans="3:7" s="120" customFormat="1" ht="12.75">
      <c r="C2579" s="320"/>
      <c r="D2579" s="320"/>
      <c r="E2579" s="320"/>
      <c r="F2579" s="320"/>
      <c r="G2579" s="320"/>
    </row>
    <row r="2580" spans="3:7" s="120" customFormat="1" ht="12.75">
      <c r="C2580" s="320"/>
      <c r="D2580" s="320"/>
      <c r="E2580" s="320"/>
      <c r="F2580" s="320"/>
      <c r="G2580" s="320"/>
    </row>
    <row r="2581" spans="3:7" s="120" customFormat="1" ht="12.75">
      <c r="C2581" s="320"/>
      <c r="D2581" s="320"/>
      <c r="E2581" s="320"/>
      <c r="F2581" s="320"/>
      <c r="G2581" s="320"/>
    </row>
    <row r="2582" spans="3:7" s="120" customFormat="1" ht="12.75">
      <c r="C2582" s="320"/>
      <c r="D2582" s="320"/>
      <c r="E2582" s="320"/>
      <c r="F2582" s="320"/>
      <c r="G2582" s="320"/>
    </row>
    <row r="2583" spans="3:7" s="120" customFormat="1" ht="12.75">
      <c r="C2583" s="320"/>
      <c r="D2583" s="320"/>
      <c r="E2583" s="320"/>
      <c r="F2583" s="320"/>
      <c r="G2583" s="320"/>
    </row>
    <row r="2584" spans="3:7" s="120" customFormat="1" ht="12.75">
      <c r="C2584" s="320"/>
      <c r="D2584" s="320"/>
      <c r="E2584" s="320"/>
      <c r="F2584" s="320"/>
      <c r="G2584" s="320"/>
    </row>
    <row r="2585" spans="3:7" s="120" customFormat="1" ht="12.75">
      <c r="C2585" s="320"/>
      <c r="D2585" s="320"/>
      <c r="E2585" s="320"/>
      <c r="F2585" s="320"/>
      <c r="G2585" s="320"/>
    </row>
    <row r="2586" spans="3:7" s="120" customFormat="1" ht="12.75">
      <c r="C2586" s="320"/>
      <c r="D2586" s="320"/>
      <c r="E2586" s="320"/>
      <c r="F2586" s="320"/>
      <c r="G2586" s="320"/>
    </row>
    <row r="2587" spans="3:7" s="120" customFormat="1" ht="12.75">
      <c r="C2587" s="320"/>
      <c r="D2587" s="320"/>
      <c r="E2587" s="320"/>
      <c r="F2587" s="320"/>
      <c r="G2587" s="320"/>
    </row>
    <row r="2588" spans="3:7" s="120" customFormat="1" ht="12.75">
      <c r="C2588" s="320"/>
      <c r="D2588" s="320"/>
      <c r="E2588" s="320"/>
      <c r="F2588" s="320"/>
      <c r="G2588" s="320"/>
    </row>
    <row r="2589" spans="3:7" s="120" customFormat="1" ht="12.75">
      <c r="C2589" s="320"/>
      <c r="D2589" s="320"/>
      <c r="E2589" s="320"/>
      <c r="F2589" s="320"/>
      <c r="G2589" s="320"/>
    </row>
    <row r="2590" spans="3:7" s="120" customFormat="1" ht="12.75">
      <c r="C2590" s="320"/>
      <c r="D2590" s="320"/>
      <c r="E2590" s="320"/>
      <c r="F2590" s="320"/>
      <c r="G2590" s="320"/>
    </row>
    <row r="2591" spans="3:7" s="120" customFormat="1" ht="12.75">
      <c r="C2591" s="320"/>
      <c r="D2591" s="320"/>
      <c r="E2591" s="320"/>
      <c r="F2591" s="320"/>
      <c r="G2591" s="320"/>
    </row>
    <row r="2592" spans="3:7" s="120" customFormat="1" ht="12.75">
      <c r="C2592" s="320"/>
      <c r="D2592" s="320"/>
      <c r="E2592" s="320"/>
      <c r="F2592" s="320"/>
      <c r="G2592" s="320"/>
    </row>
    <row r="2593" spans="3:7" s="120" customFormat="1" ht="12.75">
      <c r="C2593" s="320"/>
      <c r="D2593" s="320"/>
      <c r="E2593" s="320"/>
      <c r="F2593" s="320"/>
      <c r="G2593" s="320"/>
    </row>
    <row r="2594" spans="3:7" s="120" customFormat="1" ht="12.75">
      <c r="C2594" s="320"/>
      <c r="D2594" s="320"/>
      <c r="E2594" s="320"/>
      <c r="F2594" s="320"/>
      <c r="G2594" s="320"/>
    </row>
    <row r="2595" spans="3:7" s="120" customFormat="1" ht="12.75">
      <c r="C2595" s="320"/>
      <c r="D2595" s="320"/>
      <c r="E2595" s="320"/>
      <c r="F2595" s="320"/>
      <c r="G2595" s="320"/>
    </row>
    <row r="2596" spans="3:7" s="120" customFormat="1" ht="12.75">
      <c r="C2596" s="320"/>
      <c r="D2596" s="320"/>
      <c r="E2596" s="320"/>
      <c r="F2596" s="320"/>
      <c r="G2596" s="320"/>
    </row>
    <row r="2597" spans="3:7" s="120" customFormat="1" ht="12.75">
      <c r="C2597" s="320"/>
      <c r="D2597" s="320"/>
      <c r="E2597" s="320"/>
      <c r="F2597" s="320"/>
      <c r="G2597" s="320"/>
    </row>
    <row r="2598" spans="3:7" s="120" customFormat="1" ht="12.75">
      <c r="C2598" s="320"/>
      <c r="D2598" s="320"/>
      <c r="E2598" s="320"/>
      <c r="F2598" s="320"/>
      <c r="G2598" s="320"/>
    </row>
    <row r="2599" spans="3:7" s="120" customFormat="1" ht="12.75">
      <c r="C2599" s="320"/>
      <c r="D2599" s="320"/>
      <c r="E2599" s="320"/>
      <c r="F2599" s="320"/>
      <c r="G2599" s="320"/>
    </row>
    <row r="2600" spans="3:7" s="120" customFormat="1" ht="12.75">
      <c r="C2600" s="320"/>
      <c r="D2600" s="320"/>
      <c r="E2600" s="320"/>
      <c r="F2600" s="320"/>
      <c r="G2600" s="320"/>
    </row>
    <row r="2601" spans="3:7" s="120" customFormat="1" ht="12.75">
      <c r="C2601" s="320"/>
      <c r="D2601" s="320"/>
      <c r="E2601" s="320"/>
      <c r="F2601" s="320"/>
      <c r="G2601" s="320"/>
    </row>
    <row r="2602" spans="3:7" s="120" customFormat="1" ht="12.75">
      <c r="C2602" s="320"/>
      <c r="D2602" s="320"/>
      <c r="E2602" s="320"/>
      <c r="F2602" s="320"/>
      <c r="G2602" s="320"/>
    </row>
    <row r="2603" spans="3:7" s="120" customFormat="1" ht="12.75">
      <c r="C2603" s="320"/>
      <c r="D2603" s="320"/>
      <c r="E2603" s="320"/>
      <c r="F2603" s="320"/>
      <c r="G2603" s="320"/>
    </row>
    <row r="2604" spans="3:7" s="120" customFormat="1" ht="12.75">
      <c r="C2604" s="320"/>
      <c r="D2604" s="320"/>
      <c r="E2604" s="320"/>
      <c r="F2604" s="320"/>
      <c r="G2604" s="320"/>
    </row>
    <row r="2605" spans="3:7" s="120" customFormat="1" ht="12.75">
      <c r="C2605" s="320"/>
      <c r="D2605" s="320"/>
      <c r="E2605" s="320"/>
      <c r="F2605" s="320"/>
      <c r="G2605" s="320"/>
    </row>
    <row r="2606" spans="3:7" s="120" customFormat="1" ht="12.75">
      <c r="C2606" s="320"/>
      <c r="D2606" s="320"/>
      <c r="E2606" s="320"/>
      <c r="F2606" s="320"/>
      <c r="G2606" s="320"/>
    </row>
    <row r="2607" spans="3:7" s="120" customFormat="1" ht="12.75">
      <c r="C2607" s="320"/>
      <c r="D2607" s="320"/>
      <c r="E2607" s="320"/>
      <c r="F2607" s="320"/>
      <c r="G2607" s="320"/>
    </row>
    <row r="2608" spans="3:7" s="120" customFormat="1" ht="12.75">
      <c r="C2608" s="320"/>
      <c r="D2608" s="320"/>
      <c r="E2608" s="320"/>
      <c r="F2608" s="320"/>
      <c r="G2608" s="320"/>
    </row>
    <row r="2609" spans="3:7" s="120" customFormat="1" ht="12.75">
      <c r="C2609" s="320"/>
      <c r="D2609" s="320"/>
      <c r="E2609" s="320"/>
      <c r="F2609" s="320"/>
      <c r="G2609" s="320"/>
    </row>
    <row r="2610" spans="3:7" s="120" customFormat="1" ht="12.75">
      <c r="C2610" s="320"/>
      <c r="D2610" s="320"/>
      <c r="E2610" s="320"/>
      <c r="F2610" s="320"/>
      <c r="G2610" s="320"/>
    </row>
    <row r="2611" spans="3:7" s="120" customFormat="1" ht="12.75">
      <c r="C2611" s="320"/>
      <c r="D2611" s="320"/>
      <c r="E2611" s="320"/>
      <c r="F2611" s="320"/>
      <c r="G2611" s="320"/>
    </row>
    <row r="2612" spans="3:7" s="120" customFormat="1" ht="12.75">
      <c r="C2612" s="320"/>
      <c r="D2612" s="320"/>
      <c r="E2612" s="320"/>
      <c r="F2612" s="320"/>
      <c r="G2612" s="320"/>
    </row>
    <row r="2613" spans="3:7" s="120" customFormat="1" ht="12.75">
      <c r="C2613" s="320"/>
      <c r="D2613" s="320"/>
      <c r="E2613" s="320"/>
      <c r="F2613" s="320"/>
      <c r="G2613" s="320"/>
    </row>
    <row r="2614" spans="3:7" s="120" customFormat="1" ht="12.75">
      <c r="C2614" s="320"/>
      <c r="D2614" s="320"/>
      <c r="E2614" s="320"/>
      <c r="F2614" s="320"/>
      <c r="G2614" s="320"/>
    </row>
    <row r="2615" spans="3:7" s="120" customFormat="1" ht="12.75">
      <c r="C2615" s="320"/>
      <c r="D2615" s="320"/>
      <c r="E2615" s="320"/>
      <c r="F2615" s="320"/>
      <c r="G2615" s="320"/>
    </row>
    <row r="2616" spans="3:7" s="120" customFormat="1" ht="12.75">
      <c r="C2616" s="320"/>
      <c r="D2616" s="320"/>
      <c r="E2616" s="320"/>
      <c r="F2616" s="320"/>
      <c r="G2616" s="320"/>
    </row>
    <row r="2617" spans="3:7" s="120" customFormat="1" ht="12.75">
      <c r="C2617" s="320"/>
      <c r="D2617" s="320"/>
      <c r="E2617" s="320"/>
      <c r="F2617" s="320"/>
      <c r="G2617" s="320"/>
    </row>
    <row r="2618" spans="3:7" s="120" customFormat="1" ht="12.75">
      <c r="C2618" s="320"/>
      <c r="D2618" s="320"/>
      <c r="E2618" s="320"/>
      <c r="F2618" s="320"/>
      <c r="G2618" s="320"/>
    </row>
    <row r="2619" spans="3:7" s="120" customFormat="1" ht="12.75">
      <c r="C2619" s="320"/>
      <c r="D2619" s="320"/>
      <c r="E2619" s="320"/>
      <c r="F2619" s="320"/>
      <c r="G2619" s="320"/>
    </row>
    <row r="2620" spans="3:7" s="120" customFormat="1" ht="12.75">
      <c r="C2620" s="320"/>
      <c r="D2620" s="320"/>
      <c r="E2620" s="320"/>
      <c r="F2620" s="320"/>
      <c r="G2620" s="320"/>
    </row>
    <row r="2621" spans="3:7" s="120" customFormat="1" ht="12.75">
      <c r="C2621" s="320"/>
      <c r="D2621" s="320"/>
      <c r="E2621" s="320"/>
      <c r="F2621" s="320"/>
      <c r="G2621" s="320"/>
    </row>
    <row r="2622" spans="3:7" s="120" customFormat="1" ht="12.75">
      <c r="C2622" s="320"/>
      <c r="D2622" s="320"/>
      <c r="E2622" s="320"/>
      <c r="F2622" s="320"/>
      <c r="G2622" s="320"/>
    </row>
    <row r="2623" spans="3:7" s="120" customFormat="1" ht="12.75">
      <c r="C2623" s="320"/>
      <c r="D2623" s="320"/>
      <c r="E2623" s="320"/>
      <c r="F2623" s="320"/>
      <c r="G2623" s="320"/>
    </row>
    <row r="2624" spans="3:7" s="120" customFormat="1" ht="12.75">
      <c r="C2624" s="320"/>
      <c r="D2624" s="320"/>
      <c r="E2624" s="320"/>
      <c r="F2624" s="320"/>
      <c r="G2624" s="320"/>
    </row>
    <row r="2625" spans="3:7" s="120" customFormat="1" ht="12.75">
      <c r="C2625" s="320"/>
      <c r="D2625" s="320"/>
      <c r="E2625" s="320"/>
      <c r="F2625" s="320"/>
      <c r="G2625" s="320"/>
    </row>
    <row r="2626" spans="3:7" s="120" customFormat="1" ht="12.75">
      <c r="C2626" s="320"/>
      <c r="D2626" s="320"/>
      <c r="E2626" s="320"/>
      <c r="F2626" s="320"/>
      <c r="G2626" s="320"/>
    </row>
    <row r="2627" spans="3:7" s="120" customFormat="1" ht="12.75">
      <c r="C2627" s="320"/>
      <c r="D2627" s="320"/>
      <c r="E2627" s="320"/>
      <c r="F2627" s="320"/>
      <c r="G2627" s="320"/>
    </row>
    <row r="2628" spans="3:7" s="120" customFormat="1" ht="12.75">
      <c r="C2628" s="320"/>
      <c r="D2628" s="320"/>
      <c r="E2628" s="320"/>
      <c r="F2628" s="320"/>
      <c r="G2628" s="320"/>
    </row>
    <row r="2629" spans="3:7" s="120" customFormat="1" ht="12.75">
      <c r="C2629" s="320"/>
      <c r="D2629" s="320"/>
      <c r="E2629" s="320"/>
      <c r="F2629" s="320"/>
      <c r="G2629" s="320"/>
    </row>
    <row r="2630" spans="3:7" s="120" customFormat="1" ht="12.75">
      <c r="C2630" s="320"/>
      <c r="D2630" s="320"/>
      <c r="E2630" s="320"/>
      <c r="F2630" s="320"/>
      <c r="G2630" s="320"/>
    </row>
    <row r="2631" spans="3:7" s="120" customFormat="1" ht="12.75">
      <c r="C2631" s="320"/>
      <c r="D2631" s="320"/>
      <c r="E2631" s="320"/>
      <c r="F2631" s="320"/>
      <c r="G2631" s="320"/>
    </row>
    <row r="2632" spans="3:7" s="120" customFormat="1" ht="12.75">
      <c r="C2632" s="320"/>
      <c r="D2632" s="320"/>
      <c r="E2632" s="320"/>
      <c r="F2632" s="320"/>
      <c r="G2632" s="320"/>
    </row>
    <row r="2633" spans="3:7" s="120" customFormat="1" ht="12.75">
      <c r="C2633" s="320"/>
      <c r="D2633" s="320"/>
      <c r="E2633" s="320"/>
      <c r="F2633" s="320"/>
      <c r="G2633" s="320"/>
    </row>
    <row r="2634" spans="3:7" s="120" customFormat="1" ht="12.75">
      <c r="C2634" s="320"/>
      <c r="D2634" s="320"/>
      <c r="E2634" s="320"/>
      <c r="F2634" s="320"/>
      <c r="G2634" s="320"/>
    </row>
    <row r="2635" spans="3:7" s="120" customFormat="1" ht="12.75">
      <c r="C2635" s="320"/>
      <c r="D2635" s="320"/>
      <c r="E2635" s="320"/>
      <c r="F2635" s="320"/>
      <c r="G2635" s="320"/>
    </row>
    <row r="2636" spans="3:7" s="120" customFormat="1" ht="12.75">
      <c r="C2636" s="320"/>
      <c r="D2636" s="320"/>
      <c r="E2636" s="320"/>
      <c r="F2636" s="320"/>
      <c r="G2636" s="320"/>
    </row>
    <row r="2637" spans="3:7" s="120" customFormat="1" ht="12.75">
      <c r="C2637" s="320"/>
      <c r="D2637" s="320"/>
      <c r="E2637" s="320"/>
      <c r="F2637" s="320"/>
      <c r="G2637" s="320"/>
    </row>
    <row r="2638" spans="3:7" s="120" customFormat="1" ht="12.75">
      <c r="C2638" s="320"/>
      <c r="D2638" s="320"/>
      <c r="E2638" s="320"/>
      <c r="F2638" s="320"/>
      <c r="G2638" s="320"/>
    </row>
    <row r="2639" spans="3:7" s="120" customFormat="1" ht="12.75">
      <c r="C2639" s="320"/>
      <c r="D2639" s="320"/>
      <c r="E2639" s="320"/>
      <c r="F2639" s="320"/>
      <c r="G2639" s="320"/>
    </row>
    <row r="2640" spans="3:7" s="120" customFormat="1" ht="12.75">
      <c r="C2640" s="320"/>
      <c r="D2640" s="320"/>
      <c r="E2640" s="320"/>
      <c r="F2640" s="320"/>
      <c r="G2640" s="320"/>
    </row>
    <row r="2641" spans="3:7" s="120" customFormat="1" ht="12.75">
      <c r="C2641" s="320"/>
      <c r="D2641" s="320"/>
      <c r="E2641" s="320"/>
      <c r="F2641" s="320"/>
      <c r="G2641" s="320"/>
    </row>
    <row r="2642" spans="3:7" s="120" customFormat="1" ht="12.75">
      <c r="C2642" s="320"/>
      <c r="D2642" s="320"/>
      <c r="E2642" s="320"/>
      <c r="F2642" s="320"/>
      <c r="G2642" s="320"/>
    </row>
    <row r="2643" spans="3:7" s="120" customFormat="1" ht="12.75">
      <c r="C2643" s="320"/>
      <c r="D2643" s="320"/>
      <c r="E2643" s="320"/>
      <c r="F2643" s="320"/>
      <c r="G2643" s="320"/>
    </row>
    <row r="2644" spans="3:7" s="120" customFormat="1" ht="12.75">
      <c r="C2644" s="320"/>
      <c r="D2644" s="320"/>
      <c r="E2644" s="320"/>
      <c r="F2644" s="320"/>
      <c r="G2644" s="320"/>
    </row>
    <row r="2645" spans="3:7" s="120" customFormat="1" ht="12.75">
      <c r="C2645" s="320"/>
      <c r="D2645" s="320"/>
      <c r="E2645" s="320"/>
      <c r="F2645" s="320"/>
      <c r="G2645" s="320"/>
    </row>
    <row r="2646" spans="3:7" s="120" customFormat="1" ht="12.75">
      <c r="C2646" s="320"/>
      <c r="D2646" s="320"/>
      <c r="E2646" s="320"/>
      <c r="F2646" s="320"/>
      <c r="G2646" s="320"/>
    </row>
    <row r="2647" spans="3:7" s="120" customFormat="1" ht="12.75">
      <c r="C2647" s="320"/>
      <c r="D2647" s="320"/>
      <c r="E2647" s="320"/>
      <c r="F2647" s="320"/>
      <c r="G2647" s="320"/>
    </row>
    <row r="2648" spans="3:7" s="120" customFormat="1" ht="12.75">
      <c r="C2648" s="320"/>
      <c r="D2648" s="320"/>
      <c r="E2648" s="320"/>
      <c r="F2648" s="320"/>
      <c r="G2648" s="320"/>
    </row>
    <row r="2649" spans="3:7" s="120" customFormat="1" ht="12.75">
      <c r="C2649" s="320"/>
      <c r="D2649" s="320"/>
      <c r="E2649" s="320"/>
      <c r="F2649" s="320"/>
      <c r="G2649" s="320"/>
    </row>
    <row r="2650" spans="3:7" s="120" customFormat="1" ht="12.75">
      <c r="C2650" s="320"/>
      <c r="D2650" s="320"/>
      <c r="E2650" s="320"/>
      <c r="F2650" s="320"/>
      <c r="G2650" s="320"/>
    </row>
    <row r="2651" spans="3:7" s="120" customFormat="1" ht="12.75">
      <c r="C2651" s="320"/>
      <c r="D2651" s="320"/>
      <c r="E2651" s="320"/>
      <c r="F2651" s="320"/>
      <c r="G2651" s="320"/>
    </row>
    <row r="2652" spans="3:7" s="120" customFormat="1" ht="12.75">
      <c r="C2652" s="320"/>
      <c r="D2652" s="320"/>
      <c r="E2652" s="320"/>
      <c r="F2652" s="320"/>
      <c r="G2652" s="320"/>
    </row>
    <row r="2653" spans="3:7" s="120" customFormat="1" ht="12.75">
      <c r="C2653" s="320"/>
      <c r="D2653" s="320"/>
      <c r="E2653" s="320"/>
      <c r="F2653" s="320"/>
      <c r="G2653" s="320"/>
    </row>
    <row r="2654" spans="3:7" s="120" customFormat="1" ht="12.75">
      <c r="C2654" s="320"/>
      <c r="D2654" s="320"/>
      <c r="E2654" s="320"/>
      <c r="F2654" s="320"/>
      <c r="G2654" s="320"/>
    </row>
    <row r="2655" spans="3:7" s="120" customFormat="1" ht="12.75">
      <c r="C2655" s="320"/>
      <c r="D2655" s="320"/>
      <c r="E2655" s="320"/>
      <c r="F2655" s="320"/>
      <c r="G2655" s="320"/>
    </row>
    <row r="2656" spans="3:7" s="120" customFormat="1" ht="12.75">
      <c r="C2656" s="320"/>
      <c r="D2656" s="320"/>
      <c r="E2656" s="320"/>
      <c r="F2656" s="320"/>
      <c r="G2656" s="320"/>
    </row>
    <row r="2657" spans="3:7" s="120" customFormat="1" ht="12.75">
      <c r="C2657" s="320"/>
      <c r="D2657" s="320"/>
      <c r="E2657" s="320"/>
      <c r="F2657" s="320"/>
      <c r="G2657" s="320"/>
    </row>
    <row r="2658" spans="3:7" s="120" customFormat="1" ht="12.75">
      <c r="C2658" s="320"/>
      <c r="D2658" s="320"/>
      <c r="E2658" s="320"/>
      <c r="F2658" s="320"/>
      <c r="G2658" s="320"/>
    </row>
    <row r="2659" spans="3:7" s="120" customFormat="1" ht="12.75">
      <c r="C2659" s="320"/>
      <c r="D2659" s="320"/>
      <c r="E2659" s="320"/>
      <c r="F2659" s="320"/>
      <c r="G2659" s="320"/>
    </row>
    <row r="2660" spans="3:7" s="120" customFormat="1" ht="12.75">
      <c r="C2660" s="320"/>
      <c r="D2660" s="320"/>
      <c r="E2660" s="320"/>
      <c r="F2660" s="320"/>
      <c r="G2660" s="320"/>
    </row>
    <row r="2661" spans="3:7" s="120" customFormat="1" ht="12.75">
      <c r="C2661" s="320"/>
      <c r="D2661" s="320"/>
      <c r="E2661" s="320"/>
      <c r="F2661" s="320"/>
      <c r="G2661" s="320"/>
    </row>
    <row r="2662" spans="3:7" s="120" customFormat="1" ht="12.75">
      <c r="C2662" s="320"/>
      <c r="D2662" s="320"/>
      <c r="E2662" s="320"/>
      <c r="F2662" s="320"/>
      <c r="G2662" s="320"/>
    </row>
    <row r="2663" spans="3:7" s="120" customFormat="1" ht="12.75">
      <c r="C2663" s="320"/>
      <c r="D2663" s="320"/>
      <c r="E2663" s="320"/>
      <c r="F2663" s="320"/>
      <c r="G2663" s="320"/>
    </row>
    <row r="2664" spans="3:7" s="120" customFormat="1" ht="12.75">
      <c r="C2664" s="320"/>
      <c r="D2664" s="320"/>
      <c r="E2664" s="320"/>
      <c r="F2664" s="320"/>
      <c r="G2664" s="320"/>
    </row>
    <row r="2665" spans="3:7" s="120" customFormat="1" ht="12.75">
      <c r="C2665" s="320"/>
      <c r="D2665" s="320"/>
      <c r="E2665" s="320"/>
      <c r="F2665" s="320"/>
      <c r="G2665" s="320"/>
    </row>
    <row r="2666" spans="3:7" s="120" customFormat="1" ht="12.75">
      <c r="C2666" s="320"/>
      <c r="D2666" s="320"/>
      <c r="E2666" s="320"/>
      <c r="F2666" s="320"/>
      <c r="G2666" s="320"/>
    </row>
    <row r="2667" spans="3:7" s="120" customFormat="1" ht="12.75">
      <c r="C2667" s="320"/>
      <c r="D2667" s="320"/>
      <c r="E2667" s="320"/>
      <c r="F2667" s="320"/>
      <c r="G2667" s="320"/>
    </row>
    <row r="2668" spans="3:7" s="120" customFormat="1" ht="12.75">
      <c r="C2668" s="320"/>
      <c r="D2668" s="320"/>
      <c r="E2668" s="320"/>
      <c r="F2668" s="320"/>
      <c r="G2668" s="320"/>
    </row>
    <row r="2669" spans="3:7" s="120" customFormat="1" ht="12.75">
      <c r="C2669" s="320"/>
      <c r="D2669" s="320"/>
      <c r="E2669" s="320"/>
      <c r="F2669" s="320"/>
      <c r="G2669" s="320"/>
    </row>
    <row r="2670" spans="3:7" s="120" customFormat="1" ht="12.75">
      <c r="C2670" s="320"/>
      <c r="D2670" s="320"/>
      <c r="E2670" s="320"/>
      <c r="F2670" s="320"/>
      <c r="G2670" s="320"/>
    </row>
    <row r="2671" spans="3:7" s="120" customFormat="1" ht="12.75">
      <c r="C2671" s="320"/>
      <c r="D2671" s="320"/>
      <c r="E2671" s="320"/>
      <c r="F2671" s="320"/>
      <c r="G2671" s="320"/>
    </row>
    <row r="2672" spans="3:7" s="120" customFormat="1" ht="12.75">
      <c r="C2672" s="320"/>
      <c r="D2672" s="320"/>
      <c r="E2672" s="320"/>
      <c r="F2672" s="320"/>
      <c r="G2672" s="320"/>
    </row>
    <row r="2673" spans="3:7" s="120" customFormat="1" ht="12.75">
      <c r="C2673" s="320"/>
      <c r="D2673" s="320"/>
      <c r="E2673" s="320"/>
      <c r="F2673" s="320"/>
      <c r="G2673" s="320"/>
    </row>
    <row r="2674" spans="3:7" s="120" customFormat="1" ht="12.75">
      <c r="C2674" s="320"/>
      <c r="D2674" s="320"/>
      <c r="E2674" s="320"/>
      <c r="F2674" s="320"/>
      <c r="G2674" s="320"/>
    </row>
    <row r="2675" spans="3:7" s="120" customFormat="1" ht="12.75">
      <c r="C2675" s="320"/>
      <c r="D2675" s="320"/>
      <c r="E2675" s="320"/>
      <c r="F2675" s="320"/>
      <c r="G2675" s="320"/>
    </row>
    <row r="2676" spans="3:7" s="120" customFormat="1" ht="12.75">
      <c r="C2676" s="320"/>
      <c r="D2676" s="320"/>
      <c r="E2676" s="320"/>
      <c r="F2676" s="320"/>
      <c r="G2676" s="320"/>
    </row>
    <row r="2677" spans="3:7" s="120" customFormat="1" ht="12.75">
      <c r="C2677" s="320"/>
      <c r="D2677" s="320"/>
      <c r="E2677" s="320"/>
      <c r="F2677" s="320"/>
      <c r="G2677" s="320"/>
    </row>
    <row r="2678" spans="3:7" s="120" customFormat="1" ht="12.75">
      <c r="C2678" s="320"/>
      <c r="D2678" s="320"/>
      <c r="E2678" s="320"/>
      <c r="F2678" s="320"/>
      <c r="G2678" s="320"/>
    </row>
    <row r="2679" spans="3:7" s="120" customFormat="1" ht="12.75">
      <c r="C2679" s="320"/>
      <c r="D2679" s="320"/>
      <c r="E2679" s="320"/>
      <c r="F2679" s="320"/>
      <c r="G2679" s="320"/>
    </row>
    <row r="2680" spans="3:7" s="120" customFormat="1" ht="12.75">
      <c r="C2680" s="320"/>
      <c r="D2680" s="320"/>
      <c r="E2680" s="320"/>
      <c r="F2680" s="320"/>
      <c r="G2680" s="320"/>
    </row>
    <row r="2681" spans="3:7" s="120" customFormat="1" ht="12.75">
      <c r="C2681" s="320"/>
      <c r="D2681" s="320"/>
      <c r="E2681" s="320"/>
      <c r="F2681" s="320"/>
      <c r="G2681" s="320"/>
    </row>
    <row r="2682" spans="3:7" s="120" customFormat="1" ht="12.75">
      <c r="C2682" s="320"/>
      <c r="D2682" s="320"/>
      <c r="E2682" s="320"/>
      <c r="F2682" s="320"/>
      <c r="G2682" s="320"/>
    </row>
    <row r="2683" spans="3:7" s="120" customFormat="1" ht="12.75">
      <c r="C2683" s="320"/>
      <c r="D2683" s="320"/>
      <c r="E2683" s="320"/>
      <c r="F2683" s="320"/>
      <c r="G2683" s="320"/>
    </row>
    <row r="2684" spans="3:7" s="120" customFormat="1" ht="12.75">
      <c r="C2684" s="320"/>
      <c r="D2684" s="320"/>
      <c r="E2684" s="320"/>
      <c r="F2684" s="320"/>
      <c r="G2684" s="320"/>
    </row>
    <row r="2685" spans="3:7" s="120" customFormat="1" ht="12.75">
      <c r="C2685" s="320"/>
      <c r="D2685" s="320"/>
      <c r="E2685" s="320"/>
      <c r="F2685" s="320"/>
      <c r="G2685" s="320"/>
    </row>
    <row r="2686" spans="3:7" s="120" customFormat="1" ht="12.75">
      <c r="C2686" s="320"/>
      <c r="D2686" s="320"/>
      <c r="E2686" s="320"/>
      <c r="F2686" s="320"/>
      <c r="G2686" s="320"/>
    </row>
    <row r="2687" spans="3:7" s="120" customFormat="1" ht="12.75">
      <c r="C2687" s="320"/>
      <c r="D2687" s="320"/>
      <c r="E2687" s="320"/>
      <c r="F2687" s="320"/>
      <c r="G2687" s="320"/>
    </row>
    <row r="2688" spans="3:7" s="120" customFormat="1" ht="12.75">
      <c r="C2688" s="320"/>
      <c r="D2688" s="320"/>
      <c r="E2688" s="320"/>
      <c r="F2688" s="320"/>
      <c r="G2688" s="320"/>
    </row>
    <row r="2689" spans="3:7" s="120" customFormat="1" ht="12.75">
      <c r="C2689" s="320"/>
      <c r="D2689" s="320"/>
      <c r="E2689" s="320"/>
      <c r="F2689" s="320"/>
      <c r="G2689" s="320"/>
    </row>
    <row r="2690" spans="3:7" s="120" customFormat="1" ht="12.75">
      <c r="C2690" s="320"/>
      <c r="D2690" s="320"/>
      <c r="E2690" s="320"/>
      <c r="F2690" s="320"/>
      <c r="G2690" s="320"/>
    </row>
    <row r="2691" spans="3:7" s="120" customFormat="1" ht="12.75">
      <c r="C2691" s="320"/>
      <c r="D2691" s="320"/>
      <c r="E2691" s="320"/>
      <c r="F2691" s="320"/>
      <c r="G2691" s="320"/>
    </row>
    <row r="2692" spans="3:7" s="120" customFormat="1" ht="12.75">
      <c r="C2692" s="320"/>
      <c r="D2692" s="320"/>
      <c r="E2692" s="320"/>
      <c r="F2692" s="320"/>
      <c r="G2692" s="320"/>
    </row>
    <row r="2693" spans="3:7" s="120" customFormat="1" ht="12.75">
      <c r="C2693" s="320"/>
      <c r="D2693" s="320"/>
      <c r="E2693" s="320"/>
      <c r="F2693" s="320"/>
      <c r="G2693" s="320"/>
    </row>
    <row r="2694" spans="3:7" s="120" customFormat="1" ht="12.75">
      <c r="C2694" s="320"/>
      <c r="D2694" s="320"/>
      <c r="E2694" s="320"/>
      <c r="F2694" s="320"/>
      <c r="G2694" s="320"/>
    </row>
    <row r="2695" spans="3:7" s="120" customFormat="1" ht="12.75">
      <c r="C2695" s="320"/>
      <c r="D2695" s="320"/>
      <c r="E2695" s="320"/>
      <c r="F2695" s="320"/>
      <c r="G2695" s="320"/>
    </row>
    <row r="2696" spans="3:7" s="120" customFormat="1" ht="12.75">
      <c r="C2696" s="320"/>
      <c r="D2696" s="320"/>
      <c r="E2696" s="320"/>
      <c r="F2696" s="320"/>
      <c r="G2696" s="320"/>
    </row>
    <row r="2697" spans="3:7" s="120" customFormat="1" ht="12.75">
      <c r="C2697" s="320"/>
      <c r="D2697" s="320"/>
      <c r="E2697" s="320"/>
      <c r="F2697" s="320"/>
      <c r="G2697" s="320"/>
    </row>
    <row r="2698" spans="3:7" s="120" customFormat="1" ht="12.75">
      <c r="C2698" s="320"/>
      <c r="D2698" s="320"/>
      <c r="E2698" s="320"/>
      <c r="F2698" s="320"/>
      <c r="G2698" s="320"/>
    </row>
    <row r="2699" spans="3:7" s="120" customFormat="1" ht="12.75">
      <c r="C2699" s="320"/>
      <c r="D2699" s="320"/>
      <c r="E2699" s="320"/>
      <c r="F2699" s="320"/>
      <c r="G2699" s="320"/>
    </row>
    <row r="2700" spans="3:7" s="120" customFormat="1" ht="12.75">
      <c r="C2700" s="320"/>
      <c r="D2700" s="320"/>
      <c r="E2700" s="320"/>
      <c r="F2700" s="320"/>
      <c r="G2700" s="320"/>
    </row>
    <row r="2701" spans="3:7" s="120" customFormat="1" ht="12.75">
      <c r="C2701" s="320"/>
      <c r="D2701" s="320"/>
      <c r="E2701" s="320"/>
      <c r="F2701" s="320"/>
      <c r="G2701" s="320"/>
    </row>
    <row r="2702" spans="3:7" s="120" customFormat="1" ht="12.75">
      <c r="C2702" s="320"/>
      <c r="D2702" s="320"/>
      <c r="E2702" s="320"/>
      <c r="F2702" s="320"/>
      <c r="G2702" s="320"/>
    </row>
    <row r="2703" spans="3:7" s="120" customFormat="1" ht="12.75">
      <c r="C2703" s="320"/>
      <c r="D2703" s="320"/>
      <c r="E2703" s="320"/>
      <c r="F2703" s="320"/>
      <c r="G2703" s="320"/>
    </row>
    <row r="2704" spans="3:7" s="120" customFormat="1" ht="12.75">
      <c r="C2704" s="320"/>
      <c r="D2704" s="320"/>
      <c r="E2704" s="320"/>
      <c r="F2704" s="320"/>
      <c r="G2704" s="320"/>
    </row>
    <row r="2705" spans="3:7" s="120" customFormat="1" ht="12.75">
      <c r="C2705" s="320"/>
      <c r="D2705" s="320"/>
      <c r="E2705" s="320"/>
      <c r="F2705" s="320"/>
      <c r="G2705" s="320"/>
    </row>
    <row r="2706" spans="3:7" s="120" customFormat="1" ht="12.75">
      <c r="C2706" s="320"/>
      <c r="D2706" s="320"/>
      <c r="E2706" s="320"/>
      <c r="F2706" s="320"/>
      <c r="G2706" s="320"/>
    </row>
    <row r="2707" spans="3:7" s="120" customFormat="1" ht="12.75">
      <c r="C2707" s="320"/>
      <c r="D2707" s="320"/>
      <c r="E2707" s="320"/>
      <c r="F2707" s="320"/>
      <c r="G2707" s="320"/>
    </row>
    <row r="2708" spans="3:7" s="120" customFormat="1" ht="12.75">
      <c r="C2708" s="320"/>
      <c r="D2708" s="320"/>
      <c r="E2708" s="320"/>
      <c r="F2708" s="320"/>
      <c r="G2708" s="320"/>
    </row>
    <row r="2709" spans="3:7" s="120" customFormat="1" ht="12.75">
      <c r="C2709" s="320"/>
      <c r="D2709" s="320"/>
      <c r="E2709" s="320"/>
      <c r="F2709" s="320"/>
      <c r="G2709" s="320"/>
    </row>
    <row r="2710" spans="3:7" s="120" customFormat="1" ht="12.75">
      <c r="C2710" s="320"/>
      <c r="D2710" s="320"/>
      <c r="E2710" s="320"/>
      <c r="F2710" s="320"/>
      <c r="G2710" s="320"/>
    </row>
    <row r="2711" spans="3:7" s="120" customFormat="1" ht="12.75">
      <c r="C2711" s="320"/>
      <c r="D2711" s="320"/>
      <c r="E2711" s="320"/>
      <c r="F2711" s="320"/>
      <c r="G2711" s="320"/>
    </row>
    <row r="2712" spans="3:7" s="120" customFormat="1" ht="12.75">
      <c r="C2712" s="320"/>
      <c r="D2712" s="320"/>
      <c r="E2712" s="320"/>
      <c r="F2712" s="320"/>
      <c r="G2712" s="320"/>
    </row>
    <row r="2713" spans="3:7" s="120" customFormat="1" ht="12.75">
      <c r="C2713" s="320"/>
      <c r="D2713" s="320"/>
      <c r="E2713" s="320"/>
      <c r="F2713" s="320"/>
      <c r="G2713" s="320"/>
    </row>
    <row r="2714" spans="3:7" s="120" customFormat="1" ht="12.75">
      <c r="C2714" s="320"/>
      <c r="D2714" s="320"/>
      <c r="E2714" s="320"/>
      <c r="F2714" s="320"/>
      <c r="G2714" s="320"/>
    </row>
    <row r="2715" spans="3:7" s="120" customFormat="1" ht="12.75">
      <c r="C2715" s="320"/>
      <c r="D2715" s="320"/>
      <c r="E2715" s="320"/>
      <c r="F2715" s="320"/>
      <c r="G2715" s="320"/>
    </row>
    <row r="2716" spans="3:7" s="120" customFormat="1" ht="12.75">
      <c r="C2716" s="320"/>
      <c r="D2716" s="320"/>
      <c r="E2716" s="320"/>
      <c r="F2716" s="320"/>
      <c r="G2716" s="320"/>
    </row>
    <row r="2717" spans="3:7" s="120" customFormat="1" ht="12.75">
      <c r="C2717" s="320"/>
      <c r="D2717" s="320"/>
      <c r="E2717" s="320"/>
      <c r="F2717" s="320"/>
      <c r="G2717" s="320"/>
    </row>
    <row r="2718" spans="3:7" s="120" customFormat="1" ht="12.75">
      <c r="C2718" s="320"/>
      <c r="D2718" s="320"/>
      <c r="E2718" s="320"/>
      <c r="F2718" s="320"/>
      <c r="G2718" s="320"/>
    </row>
    <row r="2719" spans="3:7" s="120" customFormat="1" ht="12.75">
      <c r="C2719" s="320"/>
      <c r="D2719" s="320"/>
      <c r="E2719" s="320"/>
      <c r="F2719" s="320"/>
      <c r="G2719" s="320"/>
    </row>
    <row r="2720" spans="3:7" s="120" customFormat="1" ht="12.75">
      <c r="C2720" s="320"/>
      <c r="D2720" s="320"/>
      <c r="E2720" s="320"/>
      <c r="F2720" s="320"/>
      <c r="G2720" s="320"/>
    </row>
    <row r="2721" spans="3:7" s="120" customFormat="1" ht="12.75">
      <c r="C2721" s="320"/>
      <c r="D2721" s="320"/>
      <c r="E2721" s="320"/>
      <c r="F2721" s="320"/>
      <c r="G2721" s="320"/>
    </row>
    <row r="2722" spans="3:7" s="120" customFormat="1" ht="12.75">
      <c r="C2722" s="320"/>
      <c r="D2722" s="320"/>
      <c r="E2722" s="320"/>
      <c r="F2722" s="320"/>
      <c r="G2722" s="320"/>
    </row>
    <row r="2723" spans="3:7" s="120" customFormat="1" ht="12.75">
      <c r="C2723" s="320"/>
      <c r="D2723" s="320"/>
      <c r="E2723" s="320"/>
      <c r="F2723" s="320"/>
      <c r="G2723" s="320"/>
    </row>
    <row r="2724" spans="3:7" s="120" customFormat="1" ht="12.75">
      <c r="C2724" s="320"/>
      <c r="D2724" s="320"/>
      <c r="E2724" s="320"/>
      <c r="F2724" s="320"/>
      <c r="G2724" s="320"/>
    </row>
    <row r="2725" spans="3:7" s="120" customFormat="1" ht="12.75">
      <c r="C2725" s="320"/>
      <c r="D2725" s="320"/>
      <c r="E2725" s="320"/>
      <c r="F2725" s="320"/>
      <c r="G2725" s="320"/>
    </row>
    <row r="2726" spans="3:7" s="120" customFormat="1" ht="12.75">
      <c r="C2726" s="320"/>
      <c r="D2726" s="320"/>
      <c r="E2726" s="320"/>
      <c r="F2726" s="320"/>
      <c r="G2726" s="320"/>
    </row>
    <row r="2727" spans="3:7" s="120" customFormat="1" ht="12.75">
      <c r="C2727" s="320"/>
      <c r="D2727" s="320"/>
      <c r="E2727" s="320"/>
      <c r="F2727" s="320"/>
      <c r="G2727" s="320"/>
    </row>
    <row r="2728" spans="3:7" s="120" customFormat="1" ht="12.75">
      <c r="C2728" s="320"/>
      <c r="D2728" s="320"/>
      <c r="E2728" s="320"/>
      <c r="F2728" s="320"/>
      <c r="G2728" s="320"/>
    </row>
    <row r="2729" spans="3:7" s="120" customFormat="1" ht="12.75">
      <c r="C2729" s="320"/>
      <c r="D2729" s="320"/>
      <c r="E2729" s="320"/>
      <c r="F2729" s="320"/>
      <c r="G2729" s="320"/>
    </row>
    <row r="2730" spans="3:7" s="120" customFormat="1" ht="12.75">
      <c r="C2730" s="320"/>
      <c r="D2730" s="320"/>
      <c r="E2730" s="320"/>
      <c r="F2730" s="320"/>
      <c r="G2730" s="320"/>
    </row>
    <row r="2731" spans="3:7" s="120" customFormat="1" ht="12.75">
      <c r="C2731" s="320"/>
      <c r="D2731" s="320"/>
      <c r="E2731" s="320"/>
      <c r="F2731" s="320"/>
      <c r="G2731" s="320"/>
    </row>
    <row r="2732" spans="3:7" s="120" customFormat="1" ht="12.75">
      <c r="C2732" s="320"/>
      <c r="D2732" s="320"/>
      <c r="E2732" s="320"/>
      <c r="F2732" s="320"/>
      <c r="G2732" s="320"/>
    </row>
    <row r="2733" spans="3:7" s="120" customFormat="1" ht="12.75">
      <c r="C2733" s="320"/>
      <c r="D2733" s="320"/>
      <c r="E2733" s="320"/>
      <c r="F2733" s="320"/>
      <c r="G2733" s="320"/>
    </row>
    <row r="2734" spans="3:7" s="120" customFormat="1" ht="12.75">
      <c r="C2734" s="320"/>
      <c r="D2734" s="320"/>
      <c r="E2734" s="320"/>
      <c r="F2734" s="320"/>
      <c r="G2734" s="320"/>
    </row>
    <row r="2735" spans="3:7" s="120" customFormat="1" ht="12.75">
      <c r="C2735" s="320"/>
      <c r="D2735" s="320"/>
      <c r="E2735" s="320"/>
      <c r="F2735" s="320"/>
      <c r="G2735" s="320"/>
    </row>
    <row r="2736" spans="3:7" s="120" customFormat="1" ht="12.75">
      <c r="C2736" s="320"/>
      <c r="D2736" s="320"/>
      <c r="E2736" s="320"/>
      <c r="F2736" s="320"/>
      <c r="G2736" s="320"/>
    </row>
    <row r="2737" spans="3:7" s="120" customFormat="1" ht="12.75">
      <c r="C2737" s="320"/>
      <c r="D2737" s="320"/>
      <c r="E2737" s="320"/>
      <c r="F2737" s="320"/>
      <c r="G2737" s="320"/>
    </row>
    <row r="2738" spans="3:7" s="120" customFormat="1" ht="12.75">
      <c r="C2738" s="320"/>
      <c r="D2738" s="320"/>
      <c r="E2738" s="320"/>
      <c r="F2738" s="320"/>
      <c r="G2738" s="320"/>
    </row>
    <row r="2739" spans="3:7" s="120" customFormat="1" ht="12.75">
      <c r="C2739" s="320"/>
      <c r="D2739" s="320"/>
      <c r="E2739" s="320"/>
      <c r="F2739" s="320"/>
      <c r="G2739" s="320"/>
    </row>
    <row r="2740" spans="3:7" s="120" customFormat="1" ht="12.75">
      <c r="C2740" s="320"/>
      <c r="D2740" s="320"/>
      <c r="E2740" s="320"/>
      <c r="F2740" s="320"/>
      <c r="G2740" s="320"/>
    </row>
    <row r="2741" spans="3:7" s="120" customFormat="1" ht="12.75">
      <c r="C2741" s="320"/>
      <c r="D2741" s="320"/>
      <c r="E2741" s="320"/>
      <c r="F2741" s="320"/>
      <c r="G2741" s="320"/>
    </row>
    <row r="2742" spans="3:7" s="120" customFormat="1" ht="12.75">
      <c r="C2742" s="320"/>
      <c r="D2742" s="320"/>
      <c r="E2742" s="320"/>
      <c r="F2742" s="320"/>
      <c r="G2742" s="320"/>
    </row>
    <row r="2743" spans="3:7" s="120" customFormat="1" ht="12.75">
      <c r="C2743" s="320"/>
      <c r="D2743" s="320"/>
      <c r="E2743" s="320"/>
      <c r="F2743" s="320"/>
      <c r="G2743" s="320"/>
    </row>
    <row r="2744" spans="3:7" s="120" customFormat="1" ht="12.75">
      <c r="C2744" s="320"/>
      <c r="D2744" s="320"/>
      <c r="E2744" s="320"/>
      <c r="F2744" s="320"/>
      <c r="G2744" s="320"/>
    </row>
    <row r="2745" spans="3:7" s="120" customFormat="1" ht="12.75">
      <c r="C2745" s="320"/>
      <c r="D2745" s="320"/>
      <c r="E2745" s="320"/>
      <c r="F2745" s="320"/>
      <c r="G2745" s="320"/>
    </row>
    <row r="2746" spans="3:7" s="120" customFormat="1" ht="12.75">
      <c r="C2746" s="320"/>
      <c r="D2746" s="320"/>
      <c r="E2746" s="320"/>
      <c r="F2746" s="320"/>
      <c r="G2746" s="320"/>
    </row>
    <row r="2747" spans="3:7" s="120" customFormat="1" ht="12.75">
      <c r="C2747" s="320"/>
      <c r="D2747" s="320"/>
      <c r="E2747" s="320"/>
      <c r="F2747" s="320"/>
      <c r="G2747" s="320"/>
    </row>
    <row r="2748" spans="3:7" s="120" customFormat="1" ht="12.75">
      <c r="C2748" s="320"/>
      <c r="D2748" s="320"/>
      <c r="E2748" s="320"/>
      <c r="F2748" s="320"/>
      <c r="G2748" s="320"/>
    </row>
    <row r="2749" spans="3:7" s="120" customFormat="1" ht="12.75">
      <c r="C2749" s="320"/>
      <c r="D2749" s="320"/>
      <c r="E2749" s="320"/>
      <c r="F2749" s="320"/>
      <c r="G2749" s="320"/>
    </row>
    <row r="2750" spans="3:7" s="120" customFormat="1" ht="12.75">
      <c r="C2750" s="320"/>
      <c r="D2750" s="320"/>
      <c r="E2750" s="320"/>
      <c r="F2750" s="320"/>
      <c r="G2750" s="320"/>
    </row>
    <row r="2751" spans="3:7" s="120" customFormat="1" ht="12.75">
      <c r="C2751" s="320"/>
      <c r="D2751" s="320"/>
      <c r="E2751" s="320"/>
      <c r="F2751" s="320"/>
      <c r="G2751" s="320"/>
    </row>
    <row r="2752" spans="3:7" s="120" customFormat="1" ht="12.75">
      <c r="C2752" s="320"/>
      <c r="D2752" s="320"/>
      <c r="E2752" s="320"/>
      <c r="F2752" s="320"/>
      <c r="G2752" s="320"/>
    </row>
    <row r="2753" spans="3:7" s="120" customFormat="1" ht="12.75">
      <c r="C2753" s="320"/>
      <c r="D2753" s="320"/>
      <c r="E2753" s="320"/>
      <c r="F2753" s="320"/>
      <c r="G2753" s="320"/>
    </row>
    <row r="2754" spans="3:7" s="120" customFormat="1" ht="12.75">
      <c r="C2754" s="320"/>
      <c r="D2754" s="320"/>
      <c r="E2754" s="320"/>
      <c r="F2754" s="320"/>
      <c r="G2754" s="320"/>
    </row>
    <row r="2755" spans="3:7" s="120" customFormat="1" ht="12.75">
      <c r="C2755" s="320"/>
      <c r="D2755" s="320"/>
      <c r="E2755" s="320"/>
      <c r="F2755" s="320"/>
      <c r="G2755" s="320"/>
    </row>
    <row r="2756" spans="3:7" s="120" customFormat="1" ht="12.75">
      <c r="C2756" s="320"/>
      <c r="D2756" s="320"/>
      <c r="E2756" s="320"/>
      <c r="F2756" s="320"/>
      <c r="G2756" s="320"/>
    </row>
    <row r="2757" spans="3:7" s="120" customFormat="1" ht="12.75">
      <c r="C2757" s="320"/>
      <c r="D2757" s="320"/>
      <c r="E2757" s="320"/>
      <c r="F2757" s="320"/>
      <c r="G2757" s="320"/>
    </row>
    <row r="2758" spans="3:7" s="120" customFormat="1" ht="12.75">
      <c r="C2758" s="320"/>
      <c r="D2758" s="320"/>
      <c r="E2758" s="320"/>
      <c r="F2758" s="320"/>
      <c r="G2758" s="320"/>
    </row>
    <row r="2759" spans="3:7" s="120" customFormat="1" ht="12.75">
      <c r="C2759" s="320"/>
      <c r="D2759" s="320"/>
      <c r="E2759" s="320"/>
      <c r="F2759" s="320"/>
      <c r="G2759" s="320"/>
    </row>
    <row r="2760" spans="3:7" s="120" customFormat="1" ht="12.75">
      <c r="C2760" s="320"/>
      <c r="D2760" s="320"/>
      <c r="E2760" s="320"/>
      <c r="F2760" s="320"/>
      <c r="G2760" s="320"/>
    </row>
    <row r="2761" spans="3:7" s="120" customFormat="1" ht="12.75">
      <c r="C2761" s="320"/>
      <c r="D2761" s="320"/>
      <c r="E2761" s="320"/>
      <c r="F2761" s="320"/>
      <c r="G2761" s="320"/>
    </row>
    <row r="2762" spans="3:7" s="120" customFormat="1" ht="12.75">
      <c r="C2762" s="320"/>
      <c r="D2762" s="320"/>
      <c r="E2762" s="320"/>
      <c r="F2762" s="320"/>
      <c r="G2762" s="320"/>
    </row>
    <row r="2763" spans="3:7" s="120" customFormat="1" ht="12.75">
      <c r="C2763" s="320"/>
      <c r="D2763" s="320"/>
      <c r="E2763" s="320"/>
      <c r="F2763" s="320"/>
      <c r="G2763" s="320"/>
    </row>
    <row r="2764" spans="3:7" s="120" customFormat="1" ht="12.75">
      <c r="C2764" s="320"/>
      <c r="D2764" s="320"/>
      <c r="E2764" s="320"/>
      <c r="F2764" s="320"/>
      <c r="G2764" s="320"/>
    </row>
    <row r="2765" spans="3:7" s="120" customFormat="1" ht="12.75">
      <c r="C2765" s="320"/>
      <c r="D2765" s="320"/>
      <c r="E2765" s="320"/>
      <c r="F2765" s="320"/>
      <c r="G2765" s="320"/>
    </row>
    <row r="2766" spans="3:7" s="120" customFormat="1" ht="12.75">
      <c r="C2766" s="320"/>
      <c r="D2766" s="320"/>
      <c r="E2766" s="320"/>
      <c r="F2766" s="320"/>
      <c r="G2766" s="320"/>
    </row>
    <row r="2767" spans="3:7" s="120" customFormat="1" ht="12.75">
      <c r="C2767" s="320"/>
      <c r="D2767" s="320"/>
      <c r="E2767" s="320"/>
      <c r="F2767" s="320"/>
      <c r="G2767" s="320"/>
    </row>
    <row r="2768" spans="3:7" s="120" customFormat="1" ht="12.75">
      <c r="C2768" s="320"/>
      <c r="D2768" s="320"/>
      <c r="E2768" s="320"/>
      <c r="F2768" s="320"/>
      <c r="G2768" s="320"/>
    </row>
    <row r="2769" spans="3:7" s="120" customFormat="1" ht="12.75">
      <c r="C2769" s="320"/>
      <c r="D2769" s="320"/>
      <c r="E2769" s="320"/>
      <c r="F2769" s="320"/>
      <c r="G2769" s="320"/>
    </row>
    <row r="2770" spans="3:7" s="120" customFormat="1" ht="12.75">
      <c r="C2770" s="320"/>
      <c r="D2770" s="320"/>
      <c r="E2770" s="320"/>
      <c r="F2770" s="320"/>
      <c r="G2770" s="320"/>
    </row>
    <row r="2771" spans="3:7" s="120" customFormat="1" ht="12.75">
      <c r="C2771" s="320"/>
      <c r="D2771" s="320"/>
      <c r="E2771" s="320"/>
      <c r="F2771" s="320"/>
      <c r="G2771" s="320"/>
    </row>
    <row r="2772" spans="3:7" s="120" customFormat="1" ht="12.75">
      <c r="C2772" s="320"/>
      <c r="D2772" s="320"/>
      <c r="E2772" s="320"/>
      <c r="F2772" s="320"/>
      <c r="G2772" s="320"/>
    </row>
    <row r="2773" spans="3:7" s="120" customFormat="1" ht="12.75">
      <c r="C2773" s="320"/>
      <c r="D2773" s="320"/>
      <c r="E2773" s="320"/>
      <c r="F2773" s="320"/>
      <c r="G2773" s="320"/>
    </row>
    <row r="2774" spans="3:7" s="120" customFormat="1" ht="12.75">
      <c r="C2774" s="320"/>
      <c r="D2774" s="320"/>
      <c r="E2774" s="320"/>
      <c r="F2774" s="320"/>
      <c r="G2774" s="320"/>
    </row>
    <row r="2775" spans="3:7" s="120" customFormat="1" ht="12.75">
      <c r="C2775" s="320"/>
      <c r="D2775" s="320"/>
      <c r="E2775" s="320"/>
      <c r="F2775" s="320"/>
      <c r="G2775" s="320"/>
    </row>
    <row r="2776" spans="3:7" s="120" customFormat="1" ht="12.75">
      <c r="C2776" s="320"/>
      <c r="D2776" s="320"/>
      <c r="E2776" s="320"/>
      <c r="F2776" s="320"/>
      <c r="G2776" s="320"/>
    </row>
    <row r="2777" spans="3:7" s="120" customFormat="1" ht="12.75">
      <c r="C2777" s="320"/>
      <c r="D2777" s="320"/>
      <c r="E2777" s="320"/>
      <c r="F2777" s="320"/>
      <c r="G2777" s="320"/>
    </row>
    <row r="2778" spans="3:7" s="120" customFormat="1" ht="12.75">
      <c r="C2778" s="320"/>
      <c r="D2778" s="320"/>
      <c r="E2778" s="320"/>
      <c r="F2778" s="320"/>
      <c r="G2778" s="320"/>
    </row>
    <row r="2779" spans="3:7" s="120" customFormat="1" ht="12.75">
      <c r="C2779" s="320"/>
      <c r="D2779" s="320"/>
      <c r="E2779" s="320"/>
      <c r="F2779" s="320"/>
      <c r="G2779" s="320"/>
    </row>
    <row r="2780" spans="3:7" s="120" customFormat="1" ht="12.75">
      <c r="C2780" s="320"/>
      <c r="D2780" s="320"/>
      <c r="E2780" s="320"/>
      <c r="F2780" s="320"/>
      <c r="G2780" s="320"/>
    </row>
    <row r="2781" spans="3:7" s="120" customFormat="1" ht="12.75">
      <c r="C2781" s="320"/>
      <c r="D2781" s="320"/>
      <c r="E2781" s="320"/>
      <c r="F2781" s="320"/>
      <c r="G2781" s="320"/>
    </row>
    <row r="2782" spans="3:7" s="120" customFormat="1" ht="12.75">
      <c r="C2782" s="320"/>
      <c r="D2782" s="320"/>
      <c r="E2782" s="320"/>
      <c r="F2782" s="320"/>
      <c r="G2782" s="320"/>
    </row>
    <row r="2783" spans="3:7" s="120" customFormat="1" ht="12.75">
      <c r="C2783" s="320"/>
      <c r="D2783" s="320"/>
      <c r="E2783" s="320"/>
      <c r="F2783" s="320"/>
      <c r="G2783" s="320"/>
    </row>
    <row r="2784" spans="3:7" s="120" customFormat="1" ht="12.75">
      <c r="C2784" s="320"/>
      <c r="D2784" s="320"/>
      <c r="E2784" s="320"/>
      <c r="F2784" s="320"/>
      <c r="G2784" s="320"/>
    </row>
    <row r="2785" spans="3:7" s="120" customFormat="1" ht="12.75">
      <c r="C2785" s="320"/>
      <c r="D2785" s="320"/>
      <c r="E2785" s="320"/>
      <c r="F2785" s="320"/>
      <c r="G2785" s="320"/>
    </row>
    <row r="2786" spans="3:7" s="120" customFormat="1" ht="12.75">
      <c r="C2786" s="320"/>
      <c r="D2786" s="320"/>
      <c r="E2786" s="320"/>
      <c r="F2786" s="320"/>
      <c r="G2786" s="320"/>
    </row>
    <row r="2787" spans="3:7" s="120" customFormat="1" ht="12.75">
      <c r="C2787" s="320"/>
      <c r="D2787" s="320"/>
      <c r="E2787" s="320"/>
      <c r="F2787" s="320"/>
      <c r="G2787" s="320"/>
    </row>
    <row r="2788" spans="3:7" s="120" customFormat="1" ht="12.75">
      <c r="C2788" s="320"/>
      <c r="D2788" s="320"/>
      <c r="E2788" s="320"/>
      <c r="F2788" s="320"/>
      <c r="G2788" s="320"/>
    </row>
    <row r="2789" spans="3:7" s="120" customFormat="1" ht="12.75">
      <c r="C2789" s="320"/>
      <c r="D2789" s="320"/>
      <c r="E2789" s="320"/>
      <c r="F2789" s="320"/>
      <c r="G2789" s="320"/>
    </row>
    <row r="2790" spans="3:7" s="120" customFormat="1" ht="12.75">
      <c r="C2790" s="320"/>
      <c r="D2790" s="320"/>
      <c r="E2790" s="320"/>
      <c r="F2790" s="320"/>
      <c r="G2790" s="320"/>
    </row>
    <row r="2791" spans="3:7" s="120" customFormat="1" ht="12.75">
      <c r="C2791" s="320"/>
      <c r="D2791" s="320"/>
      <c r="E2791" s="320"/>
      <c r="F2791" s="320"/>
      <c r="G2791" s="320"/>
    </row>
    <row r="2792" spans="3:7" s="120" customFormat="1" ht="12.75">
      <c r="C2792" s="320"/>
      <c r="D2792" s="320"/>
      <c r="E2792" s="320"/>
      <c r="F2792" s="320"/>
      <c r="G2792" s="320"/>
    </row>
    <row r="2793" spans="3:7" s="120" customFormat="1" ht="12.75">
      <c r="C2793" s="320"/>
      <c r="D2793" s="320"/>
      <c r="E2793" s="320"/>
      <c r="F2793" s="320"/>
      <c r="G2793" s="320"/>
    </row>
    <row r="2794" spans="3:7" s="120" customFormat="1" ht="12.75">
      <c r="C2794" s="320"/>
      <c r="D2794" s="320"/>
      <c r="E2794" s="320"/>
      <c r="F2794" s="320"/>
      <c r="G2794" s="320"/>
    </row>
    <row r="2795" spans="3:7" s="120" customFormat="1" ht="12.75">
      <c r="C2795" s="320"/>
      <c r="D2795" s="320"/>
      <c r="E2795" s="320"/>
      <c r="F2795" s="320"/>
      <c r="G2795" s="320"/>
    </row>
    <row r="2796" spans="3:7" s="120" customFormat="1" ht="12.75">
      <c r="C2796" s="320"/>
      <c r="D2796" s="320"/>
      <c r="E2796" s="320"/>
      <c r="F2796" s="320"/>
      <c r="G2796" s="320"/>
    </row>
    <row r="2797" spans="3:7" s="120" customFormat="1" ht="12.75">
      <c r="C2797" s="320"/>
      <c r="D2797" s="320"/>
      <c r="E2797" s="320"/>
      <c r="F2797" s="320"/>
      <c r="G2797" s="320"/>
    </row>
    <row r="2798" spans="3:7" s="120" customFormat="1" ht="12.75">
      <c r="C2798" s="320"/>
      <c r="D2798" s="320"/>
      <c r="E2798" s="320"/>
      <c r="F2798" s="320"/>
      <c r="G2798" s="320"/>
    </row>
    <row r="2799" spans="3:7" s="120" customFormat="1" ht="12.75">
      <c r="C2799" s="320"/>
      <c r="D2799" s="320"/>
      <c r="E2799" s="320"/>
      <c r="F2799" s="320"/>
      <c r="G2799" s="320"/>
    </row>
    <row r="2800" spans="3:7" s="120" customFormat="1" ht="12.75">
      <c r="C2800" s="320"/>
      <c r="D2800" s="320"/>
      <c r="E2800" s="320"/>
      <c r="F2800" s="320"/>
      <c r="G2800" s="320"/>
    </row>
    <row r="2801" spans="3:7" s="120" customFormat="1" ht="12.75">
      <c r="C2801" s="320"/>
      <c r="D2801" s="320"/>
      <c r="E2801" s="320"/>
      <c r="F2801" s="320"/>
      <c r="G2801" s="320"/>
    </row>
    <row r="2802" spans="3:7" s="120" customFormat="1" ht="12.75">
      <c r="C2802" s="320"/>
      <c r="D2802" s="320"/>
      <c r="E2802" s="320"/>
      <c r="F2802" s="320"/>
      <c r="G2802" s="320"/>
    </row>
    <row r="2803" spans="3:7" s="120" customFormat="1" ht="12.75">
      <c r="C2803" s="320"/>
      <c r="D2803" s="320"/>
      <c r="E2803" s="320"/>
      <c r="F2803" s="320"/>
      <c r="G2803" s="320"/>
    </row>
    <row r="2804" spans="3:7" s="120" customFormat="1" ht="12.75">
      <c r="C2804" s="320"/>
      <c r="D2804" s="320"/>
      <c r="E2804" s="320"/>
      <c r="F2804" s="320"/>
      <c r="G2804" s="320"/>
    </row>
    <row r="2805" spans="3:7" s="120" customFormat="1" ht="12.75">
      <c r="C2805" s="320"/>
      <c r="D2805" s="320"/>
      <c r="E2805" s="320"/>
      <c r="F2805" s="320"/>
      <c r="G2805" s="320"/>
    </row>
    <row r="2806" spans="3:7" s="120" customFormat="1" ht="12.75">
      <c r="C2806" s="320"/>
      <c r="D2806" s="320"/>
      <c r="E2806" s="320"/>
      <c r="F2806" s="320"/>
      <c r="G2806" s="320"/>
    </row>
    <row r="2807" spans="3:7" s="120" customFormat="1" ht="12.75">
      <c r="C2807" s="320"/>
      <c r="D2807" s="320"/>
      <c r="E2807" s="320"/>
      <c r="F2807" s="320"/>
      <c r="G2807" s="320"/>
    </row>
    <row r="2808" spans="3:7" s="120" customFormat="1" ht="12.75">
      <c r="C2808" s="320"/>
      <c r="D2808" s="320"/>
      <c r="E2808" s="320"/>
      <c r="F2808" s="320"/>
      <c r="G2808" s="320"/>
    </row>
    <row r="2809" spans="3:7" s="120" customFormat="1" ht="12.75">
      <c r="C2809" s="320"/>
      <c r="D2809" s="320"/>
      <c r="E2809" s="320"/>
      <c r="F2809" s="320"/>
      <c r="G2809" s="320"/>
    </row>
    <row r="2810" spans="3:7" s="120" customFormat="1" ht="12.75">
      <c r="C2810" s="320"/>
      <c r="D2810" s="320"/>
      <c r="E2810" s="320"/>
      <c r="F2810" s="320"/>
      <c r="G2810" s="320"/>
    </row>
    <row r="2811" spans="3:7" s="120" customFormat="1" ht="12.75">
      <c r="C2811" s="320"/>
      <c r="D2811" s="320"/>
      <c r="E2811" s="320"/>
      <c r="F2811" s="320"/>
      <c r="G2811" s="320"/>
    </row>
    <row r="2812" spans="3:7" s="120" customFormat="1" ht="12.75">
      <c r="C2812" s="320"/>
      <c r="D2812" s="320"/>
      <c r="E2812" s="320"/>
      <c r="F2812" s="320"/>
      <c r="G2812" s="320"/>
    </row>
    <row r="2813" spans="3:7" s="120" customFormat="1" ht="12.75">
      <c r="C2813" s="320"/>
      <c r="D2813" s="320"/>
      <c r="E2813" s="320"/>
      <c r="F2813" s="320"/>
      <c r="G2813" s="320"/>
    </row>
    <row r="2814" spans="3:7" s="120" customFormat="1" ht="12.75">
      <c r="C2814" s="320"/>
      <c r="D2814" s="320"/>
      <c r="E2814" s="320"/>
      <c r="F2814" s="320"/>
      <c r="G2814" s="320"/>
    </row>
    <row r="2815" spans="3:7" s="120" customFormat="1" ht="12.75">
      <c r="C2815" s="320"/>
      <c r="D2815" s="320"/>
      <c r="E2815" s="320"/>
      <c r="F2815" s="320"/>
      <c r="G2815" s="320"/>
    </row>
    <row r="2816" spans="3:7" s="120" customFormat="1" ht="12.75">
      <c r="C2816" s="320"/>
      <c r="D2816" s="320"/>
      <c r="E2816" s="320"/>
      <c r="F2816" s="320"/>
      <c r="G2816" s="320"/>
    </row>
    <row r="2817" spans="3:7" s="120" customFormat="1" ht="12.75">
      <c r="C2817" s="320"/>
      <c r="D2817" s="320"/>
      <c r="E2817" s="320"/>
      <c r="F2817" s="320"/>
      <c r="G2817" s="320"/>
    </row>
    <row r="2818" spans="3:7" s="120" customFormat="1" ht="12.75">
      <c r="C2818" s="320"/>
      <c r="D2818" s="320"/>
      <c r="E2818" s="320"/>
      <c r="F2818" s="320"/>
      <c r="G2818" s="320"/>
    </row>
    <row r="2819" spans="3:7" s="120" customFormat="1" ht="12.75">
      <c r="C2819" s="320"/>
      <c r="D2819" s="320"/>
      <c r="E2819" s="320"/>
      <c r="F2819" s="320"/>
      <c r="G2819" s="320"/>
    </row>
    <row r="2820" spans="3:7" s="120" customFormat="1" ht="12.75">
      <c r="C2820" s="320"/>
      <c r="D2820" s="320"/>
      <c r="E2820" s="320"/>
      <c r="F2820" s="320"/>
      <c r="G2820" s="320"/>
    </row>
    <row r="2821" spans="3:7" s="120" customFormat="1" ht="12.75">
      <c r="C2821" s="320"/>
      <c r="D2821" s="320"/>
      <c r="E2821" s="320"/>
      <c r="F2821" s="320"/>
      <c r="G2821" s="320"/>
    </row>
    <row r="2822" spans="3:7" s="120" customFormat="1" ht="12.75">
      <c r="C2822" s="320"/>
      <c r="D2822" s="320"/>
      <c r="E2822" s="320"/>
      <c r="F2822" s="320"/>
      <c r="G2822" s="320"/>
    </row>
    <row r="2823" spans="3:7" s="120" customFormat="1" ht="12.75">
      <c r="C2823" s="320"/>
      <c r="D2823" s="320"/>
      <c r="E2823" s="320"/>
      <c r="F2823" s="320"/>
      <c r="G2823" s="320"/>
    </row>
    <row r="2824" spans="3:7" s="120" customFormat="1" ht="12.75">
      <c r="C2824" s="320"/>
      <c r="D2824" s="320"/>
      <c r="E2824" s="320"/>
      <c r="F2824" s="320"/>
      <c r="G2824" s="320"/>
    </row>
    <row r="2825" spans="3:7" s="120" customFormat="1" ht="12.75">
      <c r="C2825" s="320"/>
      <c r="D2825" s="320"/>
      <c r="E2825" s="320"/>
      <c r="F2825" s="320"/>
      <c r="G2825" s="320"/>
    </row>
    <row r="2826" spans="3:7" s="120" customFormat="1" ht="12.75">
      <c r="C2826" s="320"/>
      <c r="D2826" s="320"/>
      <c r="E2826" s="320"/>
      <c r="F2826" s="320"/>
      <c r="G2826" s="320"/>
    </row>
    <row r="2827" spans="3:7" s="120" customFormat="1" ht="12.75">
      <c r="C2827" s="320"/>
      <c r="D2827" s="320"/>
      <c r="E2827" s="320"/>
      <c r="F2827" s="320"/>
      <c r="G2827" s="320"/>
    </row>
    <row r="2828" spans="3:7" s="120" customFormat="1" ht="12.75">
      <c r="C2828" s="320"/>
      <c r="D2828" s="320"/>
      <c r="E2828" s="320"/>
      <c r="F2828" s="320"/>
      <c r="G2828" s="320"/>
    </row>
    <row r="2829" spans="3:7" s="120" customFormat="1" ht="12.75">
      <c r="C2829" s="320"/>
      <c r="D2829" s="320"/>
      <c r="E2829" s="320"/>
      <c r="F2829" s="320"/>
      <c r="G2829" s="320"/>
    </row>
    <row r="2830" spans="3:7" s="120" customFormat="1" ht="12.75">
      <c r="C2830" s="320"/>
      <c r="D2830" s="320"/>
      <c r="E2830" s="320"/>
      <c r="F2830" s="320"/>
      <c r="G2830" s="320"/>
    </row>
    <row r="2831" spans="3:7" s="120" customFormat="1" ht="12.75">
      <c r="C2831" s="320"/>
      <c r="D2831" s="320"/>
      <c r="E2831" s="320"/>
      <c r="F2831" s="320"/>
      <c r="G2831" s="320"/>
    </row>
    <row r="2832" spans="3:7" s="120" customFormat="1" ht="12.75">
      <c r="C2832" s="320"/>
      <c r="D2832" s="320"/>
      <c r="E2832" s="320"/>
      <c r="F2832" s="320"/>
      <c r="G2832" s="320"/>
    </row>
    <row r="2833" spans="3:7" s="120" customFormat="1" ht="12.75">
      <c r="C2833" s="320"/>
      <c r="D2833" s="320"/>
      <c r="E2833" s="320"/>
      <c r="F2833" s="320"/>
      <c r="G2833" s="320"/>
    </row>
    <row r="2834" spans="3:7" s="120" customFormat="1" ht="12.75">
      <c r="C2834" s="320"/>
      <c r="D2834" s="320"/>
      <c r="E2834" s="320"/>
      <c r="F2834" s="320"/>
      <c r="G2834" s="320"/>
    </row>
    <row r="2835" spans="3:7" s="120" customFormat="1" ht="12.75">
      <c r="C2835" s="320"/>
      <c r="D2835" s="320"/>
      <c r="E2835" s="320"/>
      <c r="F2835" s="320"/>
      <c r="G2835" s="320"/>
    </row>
    <row r="2836" spans="3:7" s="120" customFormat="1" ht="12.75">
      <c r="C2836" s="320"/>
      <c r="D2836" s="320"/>
      <c r="E2836" s="320"/>
      <c r="F2836" s="320"/>
      <c r="G2836" s="320"/>
    </row>
    <row r="2837" spans="3:7" s="120" customFormat="1" ht="12.75">
      <c r="C2837" s="320"/>
      <c r="D2837" s="320"/>
      <c r="E2837" s="320"/>
      <c r="F2837" s="320"/>
      <c r="G2837" s="320"/>
    </row>
    <row r="2838" spans="3:7" s="120" customFormat="1" ht="12.75">
      <c r="C2838" s="320"/>
      <c r="D2838" s="320"/>
      <c r="E2838" s="320"/>
      <c r="F2838" s="320"/>
      <c r="G2838" s="320"/>
    </row>
    <row r="2839" spans="3:7" s="120" customFormat="1" ht="12.75">
      <c r="C2839" s="320"/>
      <c r="D2839" s="320"/>
      <c r="E2839" s="320"/>
      <c r="F2839" s="320"/>
      <c r="G2839" s="320"/>
    </row>
    <row r="2840" spans="3:7" s="120" customFormat="1" ht="12.75">
      <c r="C2840" s="320"/>
      <c r="D2840" s="320"/>
      <c r="E2840" s="320"/>
      <c r="F2840" s="320"/>
      <c r="G2840" s="320"/>
    </row>
    <row r="2841" spans="3:7" s="120" customFormat="1" ht="12.75">
      <c r="C2841" s="320"/>
      <c r="D2841" s="320"/>
      <c r="E2841" s="320"/>
      <c r="F2841" s="320"/>
      <c r="G2841" s="320"/>
    </row>
    <row r="2842" spans="3:7" s="120" customFormat="1" ht="12.75">
      <c r="C2842" s="320"/>
      <c r="D2842" s="320"/>
      <c r="E2842" s="320"/>
      <c r="F2842" s="320"/>
      <c r="G2842" s="320"/>
    </row>
    <row r="2843" spans="3:7" s="120" customFormat="1" ht="12.75">
      <c r="C2843" s="320"/>
      <c r="D2843" s="320"/>
      <c r="E2843" s="320"/>
      <c r="F2843" s="320"/>
      <c r="G2843" s="320"/>
    </row>
    <row r="2844" spans="3:7" s="120" customFormat="1" ht="12.75">
      <c r="C2844" s="320"/>
      <c r="D2844" s="320"/>
      <c r="E2844" s="320"/>
      <c r="F2844" s="320"/>
      <c r="G2844" s="320"/>
    </row>
    <row r="2845" spans="3:7" s="120" customFormat="1" ht="12.75">
      <c r="C2845" s="320"/>
      <c r="D2845" s="320"/>
      <c r="E2845" s="320"/>
      <c r="F2845" s="320"/>
      <c r="G2845" s="320"/>
    </row>
    <row r="2846" spans="3:7" s="120" customFormat="1" ht="12.75">
      <c r="C2846" s="320"/>
      <c r="D2846" s="320"/>
      <c r="E2846" s="320"/>
      <c r="F2846" s="320"/>
      <c r="G2846" s="320"/>
    </row>
    <row r="2847" spans="3:7" s="120" customFormat="1" ht="12.75">
      <c r="C2847" s="320"/>
      <c r="D2847" s="320"/>
      <c r="E2847" s="320"/>
      <c r="F2847" s="320"/>
      <c r="G2847" s="320"/>
    </row>
    <row r="2848" spans="3:7" s="120" customFormat="1" ht="12.75">
      <c r="C2848" s="320"/>
      <c r="D2848" s="320"/>
      <c r="E2848" s="320"/>
      <c r="F2848" s="320"/>
      <c r="G2848" s="320"/>
    </row>
    <row r="2849" spans="3:7" s="120" customFormat="1" ht="12.75">
      <c r="C2849" s="320"/>
      <c r="D2849" s="320"/>
      <c r="E2849" s="320"/>
      <c r="F2849" s="320"/>
      <c r="G2849" s="320"/>
    </row>
    <row r="2850" spans="3:7" s="120" customFormat="1" ht="12.75">
      <c r="C2850" s="320"/>
      <c r="D2850" s="320"/>
      <c r="E2850" s="320"/>
      <c r="F2850" s="320"/>
      <c r="G2850" s="320"/>
    </row>
    <row r="2851" spans="3:7" s="120" customFormat="1" ht="12.75">
      <c r="C2851" s="320"/>
      <c r="D2851" s="320"/>
      <c r="E2851" s="320"/>
      <c r="F2851" s="320"/>
      <c r="G2851" s="320"/>
    </row>
    <row r="2852" spans="3:7" s="120" customFormat="1" ht="12.75">
      <c r="C2852" s="320"/>
      <c r="D2852" s="320"/>
      <c r="E2852" s="320"/>
      <c r="F2852" s="320"/>
      <c r="G2852" s="320"/>
    </row>
    <row r="2853" spans="3:7" s="120" customFormat="1" ht="12.75">
      <c r="C2853" s="320"/>
      <c r="D2853" s="320"/>
      <c r="E2853" s="320"/>
      <c r="F2853" s="320"/>
      <c r="G2853" s="320"/>
    </row>
    <row r="2854" spans="3:7" s="120" customFormat="1" ht="12.75">
      <c r="C2854" s="320"/>
      <c r="D2854" s="320"/>
      <c r="E2854" s="320"/>
      <c r="F2854" s="320"/>
      <c r="G2854" s="320"/>
    </row>
    <row r="2855" spans="3:7" s="120" customFormat="1" ht="12.75">
      <c r="C2855" s="320"/>
      <c r="D2855" s="320"/>
      <c r="E2855" s="320"/>
      <c r="F2855" s="320"/>
      <c r="G2855" s="320"/>
    </row>
    <row r="2856" spans="3:7" s="120" customFormat="1" ht="12.75">
      <c r="C2856" s="320"/>
      <c r="D2856" s="320"/>
      <c r="E2856" s="320"/>
      <c r="F2856" s="320"/>
      <c r="G2856" s="320"/>
    </row>
    <row r="2857" spans="3:7" s="120" customFormat="1" ht="12.75">
      <c r="C2857" s="320"/>
      <c r="D2857" s="320"/>
      <c r="E2857" s="320"/>
      <c r="F2857" s="320"/>
      <c r="G2857" s="320"/>
    </row>
    <row r="2858" spans="3:7" s="120" customFormat="1" ht="12.75">
      <c r="C2858" s="320"/>
      <c r="D2858" s="320"/>
      <c r="E2858" s="320"/>
      <c r="F2858" s="320"/>
      <c r="G2858" s="320"/>
    </row>
    <row r="2859" spans="3:7" s="120" customFormat="1" ht="12.75">
      <c r="C2859" s="320"/>
      <c r="D2859" s="320"/>
      <c r="E2859" s="320"/>
      <c r="F2859" s="320"/>
      <c r="G2859" s="320"/>
    </row>
    <row r="2860" spans="3:7" s="120" customFormat="1" ht="12.75">
      <c r="C2860" s="320"/>
      <c r="D2860" s="320"/>
      <c r="E2860" s="320"/>
      <c r="F2860" s="320"/>
      <c r="G2860" s="320"/>
    </row>
    <row r="2861" spans="3:7" s="120" customFormat="1" ht="12.75">
      <c r="C2861" s="320"/>
      <c r="D2861" s="320"/>
      <c r="E2861" s="320"/>
      <c r="F2861" s="320"/>
      <c r="G2861" s="320"/>
    </row>
    <row r="2862" spans="3:7" s="120" customFormat="1" ht="12.75">
      <c r="C2862" s="320"/>
      <c r="D2862" s="320"/>
      <c r="E2862" s="320"/>
      <c r="F2862" s="320"/>
      <c r="G2862" s="320"/>
    </row>
    <row r="2863" spans="3:7" s="120" customFormat="1" ht="12.75">
      <c r="C2863" s="320"/>
      <c r="D2863" s="320"/>
      <c r="E2863" s="320"/>
      <c r="F2863" s="320"/>
      <c r="G2863" s="320"/>
    </row>
    <row r="2864" spans="3:7" s="120" customFormat="1" ht="12.75">
      <c r="C2864" s="320"/>
      <c r="D2864" s="320"/>
      <c r="E2864" s="320"/>
      <c r="F2864" s="320"/>
      <c r="G2864" s="320"/>
    </row>
    <row r="2865" spans="3:7" s="120" customFormat="1" ht="12.75">
      <c r="C2865" s="320"/>
      <c r="D2865" s="320"/>
      <c r="E2865" s="320"/>
      <c r="F2865" s="320"/>
      <c r="G2865" s="320"/>
    </row>
    <row r="2866" spans="3:7" s="120" customFormat="1" ht="12.75">
      <c r="C2866" s="320"/>
      <c r="D2866" s="320"/>
      <c r="E2866" s="320"/>
      <c r="F2866" s="320"/>
      <c r="G2866" s="320"/>
    </row>
    <row r="2867" spans="3:7" s="120" customFormat="1" ht="12.75">
      <c r="C2867" s="320"/>
      <c r="D2867" s="320"/>
      <c r="E2867" s="320"/>
      <c r="F2867" s="320"/>
      <c r="G2867" s="320"/>
    </row>
    <row r="2868" spans="3:7" s="120" customFormat="1" ht="12.75">
      <c r="C2868" s="320"/>
      <c r="D2868" s="320"/>
      <c r="E2868" s="320"/>
      <c r="F2868" s="320"/>
      <c r="G2868" s="320"/>
    </row>
    <row r="2869" spans="3:7" s="120" customFormat="1" ht="12.75">
      <c r="C2869" s="320"/>
      <c r="D2869" s="320"/>
      <c r="E2869" s="320"/>
      <c r="F2869" s="320"/>
      <c r="G2869" s="320"/>
    </row>
    <row r="2870" spans="3:7" s="120" customFormat="1" ht="12.75">
      <c r="C2870" s="320"/>
      <c r="D2870" s="320"/>
      <c r="E2870" s="320"/>
      <c r="F2870" s="320"/>
      <c r="G2870" s="320"/>
    </row>
    <row r="2871" spans="3:7" s="120" customFormat="1" ht="12.75">
      <c r="C2871" s="320"/>
      <c r="D2871" s="320"/>
      <c r="E2871" s="320"/>
      <c r="F2871" s="320"/>
      <c r="G2871" s="320"/>
    </row>
    <row r="2872" spans="3:7" s="120" customFormat="1" ht="12.75">
      <c r="C2872" s="320"/>
      <c r="D2872" s="320"/>
      <c r="E2872" s="320"/>
      <c r="F2872" s="320"/>
      <c r="G2872" s="320"/>
    </row>
    <row r="2873" spans="3:7" s="120" customFormat="1" ht="12.75">
      <c r="C2873" s="320"/>
      <c r="D2873" s="320"/>
      <c r="E2873" s="320"/>
      <c r="F2873" s="320"/>
      <c r="G2873" s="320"/>
    </row>
    <row r="2874" spans="3:7" s="120" customFormat="1" ht="12.75">
      <c r="C2874" s="320"/>
      <c r="D2874" s="320"/>
      <c r="E2874" s="320"/>
      <c r="F2874" s="320"/>
      <c r="G2874" s="320"/>
    </row>
    <row r="2875" spans="3:7" s="120" customFormat="1" ht="12.75">
      <c r="C2875" s="320"/>
      <c r="D2875" s="320"/>
      <c r="E2875" s="320"/>
      <c r="F2875" s="320"/>
      <c r="G2875" s="320"/>
    </row>
    <row r="2876" spans="3:7" s="120" customFormat="1" ht="12.75">
      <c r="C2876" s="320"/>
      <c r="D2876" s="320"/>
      <c r="E2876" s="320"/>
      <c r="F2876" s="320"/>
      <c r="G2876" s="320"/>
    </row>
    <row r="2877" spans="3:7" s="120" customFormat="1" ht="12.75">
      <c r="C2877" s="320"/>
      <c r="D2877" s="320"/>
      <c r="E2877" s="320"/>
      <c r="F2877" s="320"/>
      <c r="G2877" s="320"/>
    </row>
    <row r="2878" spans="3:7" s="120" customFormat="1" ht="12.75">
      <c r="C2878" s="320"/>
      <c r="D2878" s="320"/>
      <c r="E2878" s="320"/>
      <c r="F2878" s="320"/>
      <c r="G2878" s="320"/>
    </row>
    <row r="2879" spans="3:7" s="120" customFormat="1" ht="12.75">
      <c r="C2879" s="320"/>
      <c r="D2879" s="320"/>
      <c r="E2879" s="320"/>
      <c r="F2879" s="320"/>
      <c r="G2879" s="320"/>
    </row>
    <row r="2880" spans="3:7" s="120" customFormat="1" ht="12.75">
      <c r="C2880" s="320"/>
      <c r="D2880" s="320"/>
      <c r="E2880" s="320"/>
      <c r="F2880" s="320"/>
      <c r="G2880" s="320"/>
    </row>
    <row r="2881" spans="3:7" s="120" customFormat="1" ht="12.75">
      <c r="C2881" s="320"/>
      <c r="D2881" s="320"/>
      <c r="E2881" s="320"/>
      <c r="F2881" s="320"/>
      <c r="G2881" s="320"/>
    </row>
    <row r="2882" spans="3:7" s="120" customFormat="1" ht="12.75">
      <c r="C2882" s="320"/>
      <c r="D2882" s="320"/>
      <c r="E2882" s="320"/>
      <c r="F2882" s="320"/>
      <c r="G2882" s="320"/>
    </row>
    <row r="2883" spans="3:7" s="120" customFormat="1" ht="12.75">
      <c r="C2883" s="320"/>
      <c r="D2883" s="320"/>
      <c r="E2883" s="320"/>
      <c r="F2883" s="320"/>
      <c r="G2883" s="320"/>
    </row>
    <row r="2884" spans="3:7" s="120" customFormat="1" ht="12.75">
      <c r="C2884" s="320"/>
      <c r="D2884" s="320"/>
      <c r="E2884" s="320"/>
      <c r="F2884" s="320"/>
      <c r="G2884" s="320"/>
    </row>
    <row r="2885" spans="3:7" s="120" customFormat="1" ht="12.75">
      <c r="C2885" s="320"/>
      <c r="D2885" s="320"/>
      <c r="E2885" s="320"/>
      <c r="F2885" s="320"/>
      <c r="G2885" s="320"/>
    </row>
    <row r="2886" spans="3:7" s="120" customFormat="1" ht="12.75">
      <c r="C2886" s="320"/>
      <c r="D2886" s="320"/>
      <c r="E2886" s="320"/>
      <c r="F2886" s="320"/>
      <c r="G2886" s="320"/>
    </row>
    <row r="2887" spans="3:7" s="120" customFormat="1" ht="12.75">
      <c r="C2887" s="320"/>
      <c r="D2887" s="320"/>
      <c r="E2887" s="320"/>
      <c r="F2887" s="320"/>
      <c r="G2887" s="320"/>
    </row>
    <row r="2888" spans="3:7" s="120" customFormat="1" ht="12.75">
      <c r="C2888" s="320"/>
      <c r="D2888" s="320"/>
      <c r="E2888" s="320"/>
      <c r="F2888" s="320"/>
      <c r="G2888" s="320"/>
    </row>
    <row r="2889" spans="3:7" s="120" customFormat="1" ht="12.75">
      <c r="C2889" s="320"/>
      <c r="D2889" s="320"/>
      <c r="E2889" s="320"/>
      <c r="F2889" s="320"/>
      <c r="G2889" s="320"/>
    </row>
    <row r="2890" spans="3:7" s="120" customFormat="1" ht="12.75">
      <c r="C2890" s="320"/>
      <c r="D2890" s="320"/>
      <c r="E2890" s="320"/>
      <c r="F2890" s="320"/>
      <c r="G2890" s="320"/>
    </row>
    <row r="2891" spans="3:7" s="120" customFormat="1" ht="12.75">
      <c r="C2891" s="320"/>
      <c r="D2891" s="320"/>
      <c r="E2891" s="320"/>
      <c r="F2891" s="320"/>
      <c r="G2891" s="320"/>
    </row>
    <row r="2892" spans="3:7" s="120" customFormat="1" ht="12.75">
      <c r="C2892" s="320"/>
      <c r="D2892" s="320"/>
      <c r="E2892" s="320"/>
      <c r="F2892" s="320"/>
      <c r="G2892" s="320"/>
    </row>
    <row r="2893" spans="3:7" s="120" customFormat="1" ht="12.75">
      <c r="C2893" s="320"/>
      <c r="D2893" s="320"/>
      <c r="E2893" s="320"/>
      <c r="F2893" s="320"/>
      <c r="G2893" s="320"/>
    </row>
    <row r="2894" spans="3:7" s="120" customFormat="1" ht="12.75">
      <c r="C2894" s="320"/>
      <c r="D2894" s="320"/>
      <c r="E2894" s="320"/>
      <c r="F2894" s="320"/>
      <c r="G2894" s="320"/>
    </row>
    <row r="2895" spans="3:7" s="120" customFormat="1" ht="12.75">
      <c r="C2895" s="320"/>
      <c r="D2895" s="320"/>
      <c r="E2895" s="320"/>
      <c r="F2895" s="320"/>
      <c r="G2895" s="320"/>
    </row>
    <row r="2896" spans="3:7" s="120" customFormat="1" ht="12.75">
      <c r="C2896" s="320"/>
      <c r="D2896" s="320"/>
      <c r="E2896" s="320"/>
      <c r="F2896" s="320"/>
      <c r="G2896" s="320"/>
    </row>
    <row r="2897" spans="3:7" s="120" customFormat="1" ht="12.75">
      <c r="C2897" s="320"/>
      <c r="D2897" s="320"/>
      <c r="E2897" s="320"/>
      <c r="F2897" s="320"/>
      <c r="G2897" s="320"/>
    </row>
    <row r="2898" spans="3:7" s="120" customFormat="1" ht="12.75">
      <c r="C2898" s="320"/>
      <c r="D2898" s="320"/>
      <c r="E2898" s="320"/>
      <c r="F2898" s="320"/>
      <c r="G2898" s="320"/>
    </row>
    <row r="2899" spans="3:7" s="120" customFormat="1" ht="12.75">
      <c r="C2899" s="320"/>
      <c r="D2899" s="320"/>
      <c r="E2899" s="320"/>
      <c r="F2899" s="320"/>
      <c r="G2899" s="320"/>
    </row>
    <row r="2900" spans="3:7" s="120" customFormat="1" ht="12.75">
      <c r="C2900" s="320"/>
      <c r="D2900" s="320"/>
      <c r="E2900" s="320"/>
      <c r="F2900" s="320"/>
      <c r="G2900" s="320"/>
    </row>
    <row r="2901" spans="3:7" s="120" customFormat="1" ht="12.75">
      <c r="C2901" s="320"/>
      <c r="D2901" s="320"/>
      <c r="E2901" s="320"/>
      <c r="F2901" s="320"/>
      <c r="G2901" s="320"/>
    </row>
    <row r="2902" spans="3:7" s="120" customFormat="1" ht="12.75">
      <c r="C2902" s="320"/>
      <c r="D2902" s="320"/>
      <c r="E2902" s="320"/>
      <c r="F2902" s="320"/>
      <c r="G2902" s="320"/>
    </row>
    <row r="2903" spans="3:7" s="120" customFormat="1" ht="12.75">
      <c r="C2903" s="320"/>
      <c r="D2903" s="320"/>
      <c r="E2903" s="320"/>
      <c r="F2903" s="320"/>
      <c r="G2903" s="320"/>
    </row>
    <row r="2904" spans="3:7" s="120" customFormat="1" ht="12.75">
      <c r="C2904" s="320"/>
      <c r="D2904" s="320"/>
      <c r="E2904" s="320"/>
      <c r="F2904" s="320"/>
      <c r="G2904" s="320"/>
    </row>
    <row r="2905" spans="3:7" s="120" customFormat="1" ht="12.75">
      <c r="C2905" s="320"/>
      <c r="D2905" s="320"/>
      <c r="E2905" s="320"/>
      <c r="F2905" s="320"/>
      <c r="G2905" s="320"/>
    </row>
    <row r="2906" spans="3:7" s="120" customFormat="1" ht="12.75">
      <c r="C2906" s="320"/>
      <c r="D2906" s="320"/>
      <c r="E2906" s="320"/>
      <c r="F2906" s="320"/>
      <c r="G2906" s="320"/>
    </row>
    <row r="2907" spans="3:7" s="120" customFormat="1" ht="12.75">
      <c r="C2907" s="320"/>
      <c r="D2907" s="320"/>
      <c r="E2907" s="320"/>
      <c r="F2907" s="320"/>
      <c r="G2907" s="320"/>
    </row>
    <row r="2908" spans="3:7" s="120" customFormat="1" ht="12.75">
      <c r="C2908" s="320"/>
      <c r="D2908" s="320"/>
      <c r="E2908" s="320"/>
      <c r="F2908" s="320"/>
      <c r="G2908" s="320"/>
    </row>
    <row r="2909" spans="3:7" s="120" customFormat="1" ht="12.75">
      <c r="C2909" s="320"/>
      <c r="D2909" s="320"/>
      <c r="E2909" s="320"/>
      <c r="F2909" s="320"/>
      <c r="G2909" s="320"/>
    </row>
    <row r="2910" spans="3:7" s="120" customFormat="1" ht="12.75">
      <c r="C2910" s="320"/>
      <c r="D2910" s="320"/>
      <c r="E2910" s="320"/>
      <c r="F2910" s="320"/>
      <c r="G2910" s="320"/>
    </row>
    <row r="2911" spans="3:7" s="120" customFormat="1" ht="12.75">
      <c r="C2911" s="320"/>
      <c r="D2911" s="320"/>
      <c r="E2911" s="320"/>
      <c r="F2911" s="320"/>
      <c r="G2911" s="320"/>
    </row>
    <row r="2912" spans="3:7" s="120" customFormat="1" ht="12.75">
      <c r="C2912" s="320"/>
      <c r="D2912" s="320"/>
      <c r="E2912" s="320"/>
      <c r="F2912" s="320"/>
      <c r="G2912" s="320"/>
    </row>
    <row r="2913" spans="3:7" s="120" customFormat="1" ht="12.75">
      <c r="C2913" s="320"/>
      <c r="D2913" s="320"/>
      <c r="E2913" s="320"/>
      <c r="F2913" s="320"/>
      <c r="G2913" s="320"/>
    </row>
    <row r="2914" spans="3:7" s="120" customFormat="1" ht="12.75">
      <c r="C2914" s="320"/>
      <c r="D2914" s="320"/>
      <c r="E2914" s="320"/>
      <c r="F2914" s="320"/>
      <c r="G2914" s="320"/>
    </row>
    <row r="2915" spans="3:7" s="120" customFormat="1" ht="12.75">
      <c r="C2915" s="320"/>
      <c r="D2915" s="320"/>
      <c r="E2915" s="320"/>
      <c r="F2915" s="320"/>
      <c r="G2915" s="320"/>
    </row>
    <row r="2916" spans="3:7" s="120" customFormat="1" ht="12.75">
      <c r="C2916" s="320"/>
      <c r="D2916" s="320"/>
      <c r="E2916" s="320"/>
      <c r="F2916" s="320"/>
      <c r="G2916" s="320"/>
    </row>
    <row r="2917" spans="3:7" s="120" customFormat="1" ht="12.75">
      <c r="C2917" s="320"/>
      <c r="D2917" s="320"/>
      <c r="E2917" s="320"/>
      <c r="F2917" s="320"/>
      <c r="G2917" s="320"/>
    </row>
    <row r="2918" spans="3:7" s="120" customFormat="1" ht="12.75">
      <c r="C2918" s="320"/>
      <c r="D2918" s="320"/>
      <c r="E2918" s="320"/>
      <c r="F2918" s="320"/>
      <c r="G2918" s="320"/>
    </row>
    <row r="2919" spans="3:7" s="120" customFormat="1" ht="12.75">
      <c r="C2919" s="320"/>
      <c r="D2919" s="320"/>
      <c r="E2919" s="320"/>
      <c r="F2919" s="320"/>
      <c r="G2919" s="320"/>
    </row>
    <row r="2920" spans="3:7" s="120" customFormat="1" ht="12.75">
      <c r="C2920" s="320"/>
      <c r="D2920" s="320"/>
      <c r="E2920" s="320"/>
      <c r="F2920" s="320"/>
      <c r="G2920" s="320"/>
    </row>
    <row r="2921" spans="3:7" s="120" customFormat="1" ht="12.75">
      <c r="C2921" s="320"/>
      <c r="D2921" s="320"/>
      <c r="E2921" s="320"/>
      <c r="F2921" s="320"/>
      <c r="G2921" s="320"/>
    </row>
    <row r="2922" spans="3:7" s="120" customFormat="1" ht="12.75">
      <c r="C2922" s="320"/>
      <c r="D2922" s="320"/>
      <c r="E2922" s="320"/>
      <c r="F2922" s="320"/>
      <c r="G2922" s="320"/>
    </row>
    <row r="2923" spans="3:7" s="120" customFormat="1" ht="12.75">
      <c r="C2923" s="320"/>
      <c r="D2923" s="320"/>
      <c r="E2923" s="320"/>
      <c r="F2923" s="320"/>
      <c r="G2923" s="320"/>
    </row>
    <row r="2924" spans="3:7" s="120" customFormat="1" ht="12.75">
      <c r="C2924" s="320"/>
      <c r="D2924" s="320"/>
      <c r="E2924" s="320"/>
      <c r="F2924" s="320"/>
      <c r="G2924" s="320"/>
    </row>
    <row r="2925" spans="3:7" s="120" customFormat="1" ht="12.75">
      <c r="C2925" s="320"/>
      <c r="D2925" s="320"/>
      <c r="E2925" s="320"/>
      <c r="F2925" s="320"/>
      <c r="G2925" s="320"/>
    </row>
    <row r="2926" spans="3:7" s="120" customFormat="1" ht="12.75">
      <c r="C2926" s="320"/>
      <c r="D2926" s="320"/>
      <c r="E2926" s="320"/>
      <c r="F2926" s="320"/>
      <c r="G2926" s="320"/>
    </row>
    <row r="2927" spans="3:7" s="120" customFormat="1" ht="12.75">
      <c r="C2927" s="320"/>
      <c r="D2927" s="320"/>
      <c r="E2927" s="320"/>
      <c r="F2927" s="320"/>
      <c r="G2927" s="320"/>
    </row>
    <row r="2928" spans="3:7" s="120" customFormat="1" ht="12.75">
      <c r="C2928" s="320"/>
      <c r="D2928" s="320"/>
      <c r="E2928" s="320"/>
      <c r="F2928" s="320"/>
      <c r="G2928" s="320"/>
    </row>
    <row r="2929" spans="3:7" s="120" customFormat="1" ht="12.75">
      <c r="C2929" s="320"/>
      <c r="D2929" s="320"/>
      <c r="E2929" s="320"/>
      <c r="F2929" s="320"/>
      <c r="G2929" s="320"/>
    </row>
    <row r="2930" spans="3:7" s="120" customFormat="1" ht="12.75">
      <c r="C2930" s="320"/>
      <c r="D2930" s="320"/>
      <c r="E2930" s="320"/>
      <c r="F2930" s="320"/>
      <c r="G2930" s="320"/>
    </row>
    <row r="2931" spans="3:7" s="120" customFormat="1" ht="12.75">
      <c r="C2931" s="320"/>
      <c r="D2931" s="320"/>
      <c r="E2931" s="320"/>
      <c r="F2931" s="320"/>
      <c r="G2931" s="320"/>
    </row>
    <row r="2932" spans="3:7" s="120" customFormat="1" ht="12.75">
      <c r="C2932" s="320"/>
      <c r="D2932" s="320"/>
      <c r="E2932" s="320"/>
      <c r="F2932" s="320"/>
      <c r="G2932" s="320"/>
    </row>
    <row r="2933" spans="3:7" s="120" customFormat="1" ht="12.75">
      <c r="C2933" s="320"/>
      <c r="D2933" s="320"/>
      <c r="E2933" s="320"/>
      <c r="F2933" s="320"/>
      <c r="G2933" s="320"/>
    </row>
    <row r="2934" spans="3:7" s="120" customFormat="1" ht="12.75">
      <c r="C2934" s="320"/>
      <c r="D2934" s="320"/>
      <c r="E2934" s="320"/>
      <c r="F2934" s="320"/>
      <c r="G2934" s="320"/>
    </row>
    <row r="2935" spans="3:7" s="120" customFormat="1" ht="12.75">
      <c r="C2935" s="320"/>
      <c r="D2935" s="320"/>
      <c r="E2935" s="320"/>
      <c r="F2935" s="320"/>
      <c r="G2935" s="320"/>
    </row>
    <row r="2936" spans="3:7" s="120" customFormat="1" ht="12.75">
      <c r="C2936" s="320"/>
      <c r="D2936" s="320"/>
      <c r="E2936" s="320"/>
      <c r="F2936" s="320"/>
      <c r="G2936" s="320"/>
    </row>
    <row r="2937" spans="3:7" s="120" customFormat="1" ht="12.75">
      <c r="C2937" s="320"/>
      <c r="D2937" s="320"/>
      <c r="E2937" s="320"/>
      <c r="F2937" s="320"/>
      <c r="G2937" s="320"/>
    </row>
    <row r="2938" spans="3:7" s="120" customFormat="1" ht="12.75">
      <c r="C2938" s="320"/>
      <c r="D2938" s="320"/>
      <c r="E2938" s="320"/>
      <c r="F2938" s="320"/>
      <c r="G2938" s="320"/>
    </row>
    <row r="2939" spans="3:7" s="120" customFormat="1" ht="12.75">
      <c r="C2939" s="320"/>
      <c r="D2939" s="320"/>
      <c r="E2939" s="320"/>
      <c r="F2939" s="320"/>
      <c r="G2939" s="320"/>
    </row>
    <row r="2940" spans="3:7" s="120" customFormat="1" ht="12.75">
      <c r="C2940" s="320"/>
      <c r="D2940" s="320"/>
      <c r="E2940" s="320"/>
      <c r="F2940" s="320"/>
      <c r="G2940" s="320"/>
    </row>
    <row r="2941" spans="3:7" s="120" customFormat="1" ht="12.75">
      <c r="C2941" s="320"/>
      <c r="D2941" s="320"/>
      <c r="E2941" s="320"/>
      <c r="F2941" s="320"/>
      <c r="G2941" s="320"/>
    </row>
    <row r="2942" spans="3:7" s="120" customFormat="1" ht="12.75">
      <c r="C2942" s="320"/>
      <c r="D2942" s="320"/>
      <c r="E2942" s="320"/>
      <c r="F2942" s="320"/>
      <c r="G2942" s="320"/>
    </row>
    <row r="2943" spans="3:7" s="120" customFormat="1" ht="12.75">
      <c r="C2943" s="320"/>
      <c r="D2943" s="320"/>
      <c r="E2943" s="320"/>
      <c r="F2943" s="320"/>
      <c r="G2943" s="320"/>
    </row>
    <row r="2944" spans="3:7" s="120" customFormat="1" ht="12.75">
      <c r="C2944" s="320"/>
      <c r="D2944" s="320"/>
      <c r="E2944" s="320"/>
      <c r="F2944" s="320"/>
      <c r="G2944" s="320"/>
    </row>
    <row r="2945" spans="3:7" s="120" customFormat="1" ht="12.75">
      <c r="C2945" s="320"/>
      <c r="D2945" s="320"/>
      <c r="E2945" s="320"/>
      <c r="F2945" s="320"/>
      <c r="G2945" s="320"/>
    </row>
    <row r="2946" spans="3:7" s="120" customFormat="1" ht="12.75">
      <c r="C2946" s="320"/>
      <c r="D2946" s="320"/>
      <c r="E2946" s="320"/>
      <c r="F2946" s="320"/>
      <c r="G2946" s="320"/>
    </row>
    <row r="2947" spans="3:7" s="120" customFormat="1" ht="12.75">
      <c r="C2947" s="320"/>
      <c r="D2947" s="320"/>
      <c r="E2947" s="320"/>
      <c r="F2947" s="320"/>
      <c r="G2947" s="320"/>
    </row>
    <row r="2948" spans="3:7" s="120" customFormat="1" ht="12.75">
      <c r="C2948" s="320"/>
      <c r="D2948" s="320"/>
      <c r="E2948" s="320"/>
      <c r="F2948" s="320"/>
      <c r="G2948" s="320"/>
    </row>
    <row r="2949" spans="3:7" s="120" customFormat="1" ht="12.75">
      <c r="C2949" s="320"/>
      <c r="D2949" s="320"/>
      <c r="E2949" s="320"/>
      <c r="F2949" s="320"/>
      <c r="G2949" s="320"/>
    </row>
    <row r="2950" spans="3:7" s="120" customFormat="1" ht="12.75">
      <c r="C2950" s="320"/>
      <c r="D2950" s="320"/>
      <c r="E2950" s="320"/>
      <c r="F2950" s="320"/>
      <c r="G2950" s="320"/>
    </row>
    <row r="2951" spans="3:7" s="120" customFormat="1" ht="12.75">
      <c r="C2951" s="320"/>
      <c r="D2951" s="320"/>
      <c r="E2951" s="320"/>
      <c r="F2951" s="320"/>
      <c r="G2951" s="320"/>
    </row>
    <row r="2952" spans="3:7" s="120" customFormat="1" ht="12.75">
      <c r="C2952" s="320"/>
      <c r="D2952" s="320"/>
      <c r="E2952" s="320"/>
      <c r="F2952" s="320"/>
      <c r="G2952" s="320"/>
    </row>
    <row r="2953" spans="3:7" s="120" customFormat="1" ht="12.75">
      <c r="C2953" s="320"/>
      <c r="D2953" s="320"/>
      <c r="E2953" s="320"/>
      <c r="F2953" s="320"/>
      <c r="G2953" s="320"/>
    </row>
    <row r="2954" spans="3:7" s="120" customFormat="1" ht="12.75">
      <c r="C2954" s="320"/>
      <c r="D2954" s="320"/>
      <c r="E2954" s="320"/>
      <c r="F2954" s="320"/>
      <c r="G2954" s="320"/>
    </row>
    <row r="2955" spans="3:7" s="120" customFormat="1" ht="12.75">
      <c r="C2955" s="320"/>
      <c r="D2955" s="320"/>
      <c r="E2955" s="320"/>
      <c r="F2955" s="320"/>
      <c r="G2955" s="320"/>
    </row>
    <row r="2956" spans="3:7" s="120" customFormat="1" ht="12.75">
      <c r="C2956" s="320"/>
      <c r="D2956" s="320"/>
      <c r="E2956" s="320"/>
      <c r="F2956" s="320"/>
      <c r="G2956" s="320"/>
    </row>
    <row r="2957" spans="3:7" s="120" customFormat="1" ht="12.75">
      <c r="C2957" s="320"/>
      <c r="D2957" s="320"/>
      <c r="E2957" s="320"/>
      <c r="F2957" s="320"/>
      <c r="G2957" s="320"/>
    </row>
  </sheetData>
  <sheetProtection/>
  <mergeCells count="2">
    <mergeCell ref="A1:G1"/>
    <mergeCell ref="F67:G67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8" sqref="G8"/>
    </sheetView>
  </sheetViews>
  <sheetFormatPr defaultColWidth="9.00390625" defaultRowHeight="12.75"/>
  <cols>
    <col min="2" max="2" width="31.00390625" style="0" customWidth="1"/>
    <col min="3" max="3" width="10.375" style="0" customWidth="1"/>
    <col min="4" max="4" width="10.25390625" style="0" customWidth="1"/>
    <col min="5" max="5" width="17.125" style="0" customWidth="1"/>
    <col min="7" max="7" width="14.00390625" style="0" customWidth="1"/>
    <col min="8" max="8" width="13.875" style="0" customWidth="1"/>
  </cols>
  <sheetData>
    <row r="1" spans="1:9" s="602" customFormat="1" ht="18.75">
      <c r="A1" s="791" t="s">
        <v>487</v>
      </c>
      <c r="B1" s="789"/>
      <c r="C1" s="789"/>
      <c r="D1" s="789"/>
      <c r="E1" s="789"/>
      <c r="F1" s="789"/>
      <c r="I1" s="603"/>
    </row>
    <row r="2" spans="2:9" ht="15" customHeight="1">
      <c r="B2" s="137"/>
      <c r="C2" s="137"/>
      <c r="D2" s="137"/>
      <c r="E2" s="137"/>
      <c r="F2" s="137"/>
      <c r="I2" s="2"/>
    </row>
    <row r="3" spans="2:9" ht="15" customHeight="1">
      <c r="B3" s="137"/>
      <c r="C3" s="137"/>
      <c r="D3" s="137"/>
      <c r="E3" s="137"/>
      <c r="F3" s="137"/>
      <c r="I3" s="2"/>
    </row>
    <row r="4" spans="2:9" ht="15" customHeight="1">
      <c r="B4" s="137"/>
      <c r="C4" s="137"/>
      <c r="D4" s="137"/>
      <c r="E4" s="47"/>
      <c r="F4" s="137"/>
      <c r="I4" s="2"/>
    </row>
    <row r="5" spans="1:8" ht="16.5" customHeight="1">
      <c r="A5" s="839" t="s">
        <v>832</v>
      </c>
      <c r="B5" s="138"/>
      <c r="E5" s="422">
        <v>277772438</v>
      </c>
      <c r="F5" s="1" t="s">
        <v>833</v>
      </c>
      <c r="H5" s="112"/>
    </row>
    <row r="6" spans="2:8" ht="15" customHeight="1">
      <c r="B6" s="1"/>
      <c r="E6" s="423"/>
      <c r="H6" s="112"/>
    </row>
    <row r="7" spans="2:8" ht="15" customHeight="1">
      <c r="B7" s="1"/>
      <c r="E7" s="112"/>
      <c r="H7" s="112"/>
    </row>
    <row r="8" spans="1:7" ht="15.75">
      <c r="A8" s="1" t="s">
        <v>849</v>
      </c>
      <c r="C8" s="1"/>
      <c r="F8" s="335" t="s">
        <v>835</v>
      </c>
      <c r="G8" s="482"/>
    </row>
    <row r="9" spans="1:8" ht="25.5">
      <c r="A9" s="953"/>
      <c r="B9" s="954"/>
      <c r="C9" s="619" t="s">
        <v>239</v>
      </c>
      <c r="D9" s="619" t="s">
        <v>240</v>
      </c>
      <c r="E9" s="5" t="s">
        <v>176</v>
      </c>
      <c r="F9" s="36" t="s">
        <v>177</v>
      </c>
      <c r="G9" s="500"/>
      <c r="H9" s="24"/>
    </row>
    <row r="10" spans="1:8" ht="38.25" customHeight="1">
      <c r="A10" s="955" t="s">
        <v>921</v>
      </c>
      <c r="B10" s="954"/>
      <c r="C10" s="259">
        <v>0</v>
      </c>
      <c r="D10" s="259">
        <v>0</v>
      </c>
      <c r="E10" s="259">
        <v>326978854</v>
      </c>
      <c r="F10" s="124" t="s">
        <v>202</v>
      </c>
      <c r="G10" s="500"/>
      <c r="H10" s="501"/>
    </row>
    <row r="11" spans="1:8" ht="22.5" customHeight="1">
      <c r="A11" s="955" t="s">
        <v>851</v>
      </c>
      <c r="B11" s="954"/>
      <c r="C11" s="259">
        <v>0</v>
      </c>
      <c r="D11" s="259">
        <v>0</v>
      </c>
      <c r="E11" s="259">
        <v>321812</v>
      </c>
      <c r="F11" s="124" t="s">
        <v>202</v>
      </c>
      <c r="G11" s="500"/>
      <c r="H11" s="501"/>
    </row>
    <row r="12" spans="1:8" ht="28.5" customHeight="1">
      <c r="A12" s="956" t="s">
        <v>922</v>
      </c>
      <c r="B12" s="957"/>
      <c r="C12" s="259">
        <v>0</v>
      </c>
      <c r="D12" s="259">
        <v>0</v>
      </c>
      <c r="E12" s="259">
        <v>7806908</v>
      </c>
      <c r="F12" s="124" t="s">
        <v>202</v>
      </c>
      <c r="G12" s="500"/>
      <c r="H12" s="501"/>
    </row>
    <row r="13" spans="1:8" ht="15" customHeight="1">
      <c r="A13" s="958" t="s">
        <v>838</v>
      </c>
      <c r="B13" s="954"/>
      <c r="C13" s="6">
        <f>SUM(C10:C11)</f>
        <v>0</v>
      </c>
      <c r="D13" s="6">
        <f>SUM(D10:D11)</f>
        <v>0</v>
      </c>
      <c r="E13" s="6">
        <f>SUM(E10:E12)</f>
        <v>335107574</v>
      </c>
      <c r="F13" s="502" t="s">
        <v>202</v>
      </c>
      <c r="G13" s="500"/>
      <c r="H13" s="24"/>
    </row>
    <row r="14" spans="1:7" ht="12.75" customHeight="1">
      <c r="A14" s="424"/>
      <c r="B14" s="210"/>
      <c r="C14" s="15"/>
      <c r="D14" s="15"/>
      <c r="E14" s="15"/>
      <c r="F14" s="425"/>
      <c r="G14" s="81"/>
    </row>
    <row r="15" spans="1:7" ht="12.75" customHeight="1">
      <c r="A15" s="424"/>
      <c r="B15" s="210"/>
      <c r="C15" s="15"/>
      <c r="D15" s="15"/>
      <c r="E15" s="15"/>
      <c r="F15" s="425"/>
      <c r="G15" s="81"/>
    </row>
    <row r="16" spans="1:7" ht="12.75" customHeight="1">
      <c r="A16" s="24"/>
      <c r="B16" s="8"/>
      <c r="C16" s="15"/>
      <c r="D16" s="15"/>
      <c r="E16" s="15"/>
      <c r="F16" s="78"/>
      <c r="G16" s="24"/>
    </row>
    <row r="17" spans="1:7" ht="15.75" customHeight="1">
      <c r="A17" s="55" t="s">
        <v>923</v>
      </c>
      <c r="B17" s="55"/>
      <c r="C17" s="15"/>
      <c r="D17" s="15"/>
      <c r="E17" s="419">
        <f>E5+E13</f>
        <v>612880012</v>
      </c>
      <c r="F17" s="622" t="s">
        <v>833</v>
      </c>
      <c r="G17" s="24"/>
    </row>
    <row r="18" spans="1:7" ht="12.75" customHeight="1">
      <c r="A18" s="55"/>
      <c r="B18" s="55"/>
      <c r="C18" s="15"/>
      <c r="D18" s="15"/>
      <c r="E18" s="419"/>
      <c r="F18" s="40"/>
      <c r="G18" s="24"/>
    </row>
    <row r="19" spans="1:7" ht="12.75" customHeight="1">
      <c r="A19" s="55"/>
      <c r="B19" s="55"/>
      <c r="C19" s="15"/>
      <c r="D19" s="15"/>
      <c r="E19" s="419"/>
      <c r="F19" s="40"/>
      <c r="G19" s="24"/>
    </row>
    <row r="20" spans="1:17" ht="12.75" customHeight="1">
      <c r="A20" s="24"/>
      <c r="B20" s="8"/>
      <c r="C20" s="15"/>
      <c r="D20" s="15"/>
      <c r="E20" s="15"/>
      <c r="F20" s="78"/>
      <c r="G20" s="10" t="s">
        <v>924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.75">
      <c r="A21" s="55" t="s">
        <v>925</v>
      </c>
      <c r="B21" s="24"/>
      <c r="C21" s="24"/>
      <c r="D21" s="24"/>
      <c r="E21" s="24"/>
      <c r="F21" s="335" t="s">
        <v>835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25.5" customHeight="1">
      <c r="A22" s="958"/>
      <c r="B22" s="959"/>
      <c r="C22" s="619" t="s">
        <v>239</v>
      </c>
      <c r="D22" s="619" t="s">
        <v>240</v>
      </c>
      <c r="E22" s="623" t="s">
        <v>176</v>
      </c>
      <c r="F22" s="503" t="s">
        <v>177</v>
      </c>
      <c r="G22" s="504"/>
      <c r="H22" s="24"/>
    </row>
    <row r="23" spans="1:8" ht="14.25" customHeight="1">
      <c r="A23" s="960" t="s">
        <v>926</v>
      </c>
      <c r="B23" s="954"/>
      <c r="C23" s="200">
        <v>0</v>
      </c>
      <c r="D23" s="200">
        <v>0</v>
      </c>
      <c r="E23" s="259">
        <v>478036297</v>
      </c>
      <c r="F23" s="124" t="s">
        <v>202</v>
      </c>
      <c r="G23" s="505"/>
      <c r="H23" s="205"/>
    </row>
    <row r="24" spans="1:8" ht="40.5" customHeight="1">
      <c r="A24" s="961" t="s">
        <v>927</v>
      </c>
      <c r="B24" s="962"/>
      <c r="C24" s="200">
        <v>0</v>
      </c>
      <c r="D24" s="200">
        <v>0</v>
      </c>
      <c r="E24" s="259">
        <v>54878705</v>
      </c>
      <c r="F24" s="124" t="s">
        <v>202</v>
      </c>
      <c r="G24" s="505"/>
      <c r="H24" s="205"/>
    </row>
    <row r="25" spans="1:7" ht="15.75" customHeight="1">
      <c r="A25" s="958" t="s">
        <v>846</v>
      </c>
      <c r="B25" s="954"/>
      <c r="C25" s="6">
        <v>0</v>
      </c>
      <c r="D25" s="506">
        <v>0</v>
      </c>
      <c r="E25" s="6">
        <f>SUM(E23:E24)</f>
        <v>532915002</v>
      </c>
      <c r="F25" s="502" t="s">
        <v>202</v>
      </c>
      <c r="G25" s="507"/>
    </row>
    <row r="26" spans="1:6" ht="12.75" customHeight="1">
      <c r="A26" s="424"/>
      <c r="B26" s="210"/>
      <c r="C26" s="15"/>
      <c r="D26" s="38"/>
      <c r="E26" s="655"/>
      <c r="F26" s="25"/>
    </row>
    <row r="27" spans="1:6" ht="12.75" customHeight="1">
      <c r="A27" s="424"/>
      <c r="B27" s="210"/>
      <c r="C27" s="15"/>
      <c r="D27" s="38"/>
      <c r="E27" s="15"/>
      <c r="F27" s="25"/>
    </row>
    <row r="28" spans="1:6" ht="12.75" customHeight="1">
      <c r="A28" s="424"/>
      <c r="B28" s="210"/>
      <c r="C28" s="15"/>
      <c r="D28" s="38"/>
      <c r="E28" s="15"/>
      <c r="F28" s="25"/>
    </row>
    <row r="29" spans="1:6" ht="15.75" customHeight="1">
      <c r="A29" s="55" t="s">
        <v>853</v>
      </c>
      <c r="B29" s="55"/>
      <c r="C29" s="15"/>
      <c r="D29" s="38"/>
      <c r="E29" s="419">
        <f>E17-E25</f>
        <v>79965010</v>
      </c>
      <c r="F29" s="622" t="s">
        <v>833</v>
      </c>
    </row>
    <row r="30" spans="1:6" ht="13.5" customHeight="1">
      <c r="A30" s="24"/>
      <c r="B30" s="24"/>
      <c r="C30" s="24"/>
      <c r="D30" s="24"/>
      <c r="E30" s="419"/>
      <c r="F30" s="40"/>
    </row>
    <row r="31" spans="1:6" ht="13.5" customHeight="1">
      <c r="A31" s="24"/>
      <c r="B31" s="24"/>
      <c r="C31" s="24"/>
      <c r="D31" s="24"/>
      <c r="E31" s="419"/>
      <c r="F31" s="40"/>
    </row>
  </sheetData>
  <sheetProtection/>
  <mergeCells count="9">
    <mergeCell ref="A9:B9"/>
    <mergeCell ref="A10:B10"/>
    <mergeCell ref="A11:B11"/>
    <mergeCell ref="A12:B12"/>
    <mergeCell ref="A25:B25"/>
    <mergeCell ref="A13:B13"/>
    <mergeCell ref="A22:B22"/>
    <mergeCell ref="A23:B23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PageLayoutView="0" workbookViewId="0" topLeftCell="A1">
      <pane xSplit="2" ySplit="4" topLeftCell="C2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862" t="s">
        <v>928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2:13" ht="13.5" customHeight="1" hidden="1">
      <c r="B2" s="458"/>
      <c r="F2" s="863" t="s">
        <v>929</v>
      </c>
      <c r="G2" s="864"/>
      <c r="H2" s="864"/>
      <c r="I2" s="865"/>
      <c r="J2" s="866" t="s">
        <v>930</v>
      </c>
      <c r="K2" s="867"/>
      <c r="L2" s="868" t="s">
        <v>931</v>
      </c>
      <c r="M2" s="869"/>
    </row>
    <row r="3" spans="2:13" ht="10.5" customHeight="1">
      <c r="B3" s="458"/>
      <c r="F3" s="459"/>
      <c r="G3" s="764"/>
      <c r="H3" s="764"/>
      <c r="I3" s="460"/>
      <c r="J3" s="868" t="s">
        <v>930</v>
      </c>
      <c r="K3" s="869"/>
      <c r="L3" s="868" t="s">
        <v>931</v>
      </c>
      <c r="M3" s="869"/>
    </row>
    <row r="4" spans="1:13" ht="49.5" customHeight="1">
      <c r="A4" s="461" t="s">
        <v>932</v>
      </c>
      <c r="B4" s="461" t="s">
        <v>933</v>
      </c>
      <c r="C4" s="462" t="s">
        <v>934</v>
      </c>
      <c r="D4" s="463" t="s">
        <v>935</v>
      </c>
      <c r="E4" s="463" t="s">
        <v>936</v>
      </c>
      <c r="F4" s="463" t="s">
        <v>937</v>
      </c>
      <c r="G4" s="463" t="s">
        <v>938</v>
      </c>
      <c r="H4" s="464" t="s">
        <v>939</v>
      </c>
      <c r="I4" s="464" t="s">
        <v>940</v>
      </c>
      <c r="J4" s="463" t="s">
        <v>941</v>
      </c>
      <c r="K4" s="463" t="s">
        <v>942</v>
      </c>
      <c r="L4" s="463" t="s">
        <v>943</v>
      </c>
      <c r="M4" s="463" t="s">
        <v>944</v>
      </c>
    </row>
    <row r="5" spans="1:18" s="334" customFormat="1" ht="12.75" customHeight="1">
      <c r="A5" s="103" t="s">
        <v>945</v>
      </c>
      <c r="B5" s="107" t="s">
        <v>946</v>
      </c>
      <c r="C5" s="192">
        <v>776</v>
      </c>
      <c r="D5" s="624">
        <v>13</v>
      </c>
      <c r="E5" s="192">
        <v>102</v>
      </c>
      <c r="F5" s="192">
        <v>795</v>
      </c>
      <c r="G5" s="253">
        <v>557</v>
      </c>
      <c r="H5" s="692">
        <v>0</v>
      </c>
      <c r="I5" s="626">
        <v>238</v>
      </c>
      <c r="J5" s="626">
        <v>776</v>
      </c>
      <c r="K5" s="181">
        <v>0</v>
      </c>
      <c r="L5" s="626">
        <v>506</v>
      </c>
      <c r="M5" s="181">
        <v>169</v>
      </c>
      <c r="R5" s="627"/>
    </row>
    <row r="6" spans="1:18" s="334" customFormat="1" ht="12.75" customHeight="1">
      <c r="A6" s="235" t="s">
        <v>947</v>
      </c>
      <c r="B6" s="107" t="s">
        <v>948</v>
      </c>
      <c r="C6" s="192">
        <v>19034</v>
      </c>
      <c r="D6" s="624">
        <v>21</v>
      </c>
      <c r="E6" s="192">
        <v>4089</v>
      </c>
      <c r="F6" s="192">
        <v>19069</v>
      </c>
      <c r="G6" s="253">
        <v>14684</v>
      </c>
      <c r="H6" s="692">
        <v>0</v>
      </c>
      <c r="I6" s="626">
        <v>4385</v>
      </c>
      <c r="J6" s="626">
        <v>19034</v>
      </c>
      <c r="K6" s="181">
        <v>0</v>
      </c>
      <c r="L6" s="626">
        <v>14264</v>
      </c>
      <c r="M6" s="181">
        <v>681</v>
      </c>
      <c r="R6" s="627"/>
    </row>
    <row r="7" spans="1:18" s="334" customFormat="1" ht="12.75" customHeight="1">
      <c r="A7" s="763" t="s">
        <v>949</v>
      </c>
      <c r="B7" s="628" t="s">
        <v>950</v>
      </c>
      <c r="C7" s="192">
        <v>132733</v>
      </c>
      <c r="D7" s="624">
        <v>80</v>
      </c>
      <c r="E7" s="192">
        <v>106123</v>
      </c>
      <c r="F7" s="192">
        <v>66000</v>
      </c>
      <c r="G7" s="253">
        <v>3407</v>
      </c>
      <c r="H7" s="692">
        <v>338</v>
      </c>
      <c r="I7" s="626">
        <v>62255</v>
      </c>
      <c r="J7" s="626">
        <v>3407</v>
      </c>
      <c r="K7" s="181">
        <v>345</v>
      </c>
      <c r="L7" s="626">
        <v>185</v>
      </c>
      <c r="M7" s="181">
        <v>0</v>
      </c>
      <c r="R7" s="627"/>
    </row>
    <row r="8" spans="1:13" s="334" customFormat="1" ht="12.75" customHeight="1">
      <c r="A8" s="103" t="s">
        <v>951</v>
      </c>
      <c r="B8" s="628" t="s">
        <v>952</v>
      </c>
      <c r="C8" s="192">
        <v>58670</v>
      </c>
      <c r="D8" s="624">
        <v>20</v>
      </c>
      <c r="E8" s="192">
        <v>11519</v>
      </c>
      <c r="F8" s="870">
        <v>1400000</v>
      </c>
      <c r="G8" s="253">
        <v>58462</v>
      </c>
      <c r="H8" s="692">
        <v>140</v>
      </c>
      <c r="I8" s="871">
        <v>398199</v>
      </c>
      <c r="J8" s="626">
        <v>58531</v>
      </c>
      <c r="K8" s="181">
        <v>140</v>
      </c>
      <c r="L8" s="626">
        <v>47151</v>
      </c>
      <c r="M8" s="181">
        <v>0</v>
      </c>
    </row>
    <row r="9" spans="1:14" s="334" customFormat="1" ht="12.75" customHeight="1">
      <c r="A9" s="465">
        <v>231104</v>
      </c>
      <c r="B9" s="628" t="s">
        <v>953</v>
      </c>
      <c r="C9" s="192">
        <v>170000</v>
      </c>
      <c r="D9" s="624">
        <v>15</v>
      </c>
      <c r="E9" s="192">
        <v>25500</v>
      </c>
      <c r="F9" s="870"/>
      <c r="G9" s="253">
        <v>23937</v>
      </c>
      <c r="H9" s="692">
        <v>0</v>
      </c>
      <c r="I9" s="871"/>
      <c r="J9" s="626">
        <v>23942</v>
      </c>
      <c r="K9" s="181">
        <v>0</v>
      </c>
      <c r="L9" s="626">
        <v>0</v>
      </c>
      <c r="M9" s="181">
        <v>0</v>
      </c>
      <c r="N9" s="627"/>
    </row>
    <row r="10" spans="1:13" s="334" customFormat="1" ht="12.75" customHeight="1">
      <c r="A10" s="465">
        <v>231105</v>
      </c>
      <c r="B10" s="628" t="s">
        <v>954</v>
      </c>
      <c r="C10" s="192">
        <v>148720</v>
      </c>
      <c r="D10" s="624">
        <v>15</v>
      </c>
      <c r="E10" s="192">
        <v>22308</v>
      </c>
      <c r="F10" s="870"/>
      <c r="G10" s="253">
        <v>1281</v>
      </c>
      <c r="H10" s="692">
        <v>0</v>
      </c>
      <c r="I10" s="871"/>
      <c r="J10" s="626">
        <v>1281</v>
      </c>
      <c r="K10" s="181">
        <v>0</v>
      </c>
      <c r="L10" s="626">
        <v>0</v>
      </c>
      <c r="M10" s="181">
        <v>0</v>
      </c>
    </row>
    <row r="11" spans="1:13" s="334" customFormat="1" ht="12.75" customHeight="1">
      <c r="A11" s="465">
        <v>231106</v>
      </c>
      <c r="B11" s="628" t="s">
        <v>955</v>
      </c>
      <c r="C11" s="192">
        <v>108754</v>
      </c>
      <c r="D11" s="624">
        <v>15</v>
      </c>
      <c r="E11" s="192">
        <v>16313</v>
      </c>
      <c r="F11" s="870"/>
      <c r="G11" s="253">
        <v>7715</v>
      </c>
      <c r="H11" s="692">
        <v>38</v>
      </c>
      <c r="I11" s="871"/>
      <c r="J11" s="626">
        <v>7716</v>
      </c>
      <c r="K11" s="181">
        <v>38</v>
      </c>
      <c r="L11" s="626">
        <v>0</v>
      </c>
      <c r="M11" s="181">
        <v>0</v>
      </c>
    </row>
    <row r="12" spans="1:13" s="334" customFormat="1" ht="12.75" customHeight="1">
      <c r="A12" s="465">
        <v>231109</v>
      </c>
      <c r="B12" s="628" t="s">
        <v>956</v>
      </c>
      <c r="C12" s="192">
        <v>50730</v>
      </c>
      <c r="D12" s="624">
        <v>15</v>
      </c>
      <c r="E12" s="192">
        <v>7610</v>
      </c>
      <c r="F12" s="870"/>
      <c r="G12" s="253">
        <v>2722</v>
      </c>
      <c r="H12" s="692">
        <v>0</v>
      </c>
      <c r="I12" s="871"/>
      <c r="J12" s="626">
        <v>2730</v>
      </c>
      <c r="K12" s="181">
        <v>0</v>
      </c>
      <c r="L12" s="626">
        <v>0</v>
      </c>
      <c r="M12" s="181">
        <v>0</v>
      </c>
    </row>
    <row r="13" spans="1:13" s="334" customFormat="1" ht="12.75" customHeight="1">
      <c r="A13" s="465">
        <v>231110</v>
      </c>
      <c r="B13" s="628" t="s">
        <v>957</v>
      </c>
      <c r="C13" s="192">
        <v>69708</v>
      </c>
      <c r="D13" s="624">
        <v>11</v>
      </c>
      <c r="E13" s="192">
        <v>7911</v>
      </c>
      <c r="F13" s="870"/>
      <c r="G13" s="253">
        <v>64086</v>
      </c>
      <c r="H13" s="692">
        <v>5617</v>
      </c>
      <c r="I13" s="871"/>
      <c r="J13" s="626">
        <v>64091</v>
      </c>
      <c r="K13" s="181">
        <v>5617</v>
      </c>
      <c r="L13" s="626">
        <v>0</v>
      </c>
      <c r="M13" s="181">
        <v>61797</v>
      </c>
    </row>
    <row r="14" spans="1:13" s="334" customFormat="1" ht="12.75" customHeight="1">
      <c r="A14" s="465">
        <v>231111</v>
      </c>
      <c r="B14" s="628" t="s">
        <v>958</v>
      </c>
      <c r="C14" s="192">
        <v>150000</v>
      </c>
      <c r="D14" s="624">
        <v>15</v>
      </c>
      <c r="E14" s="192">
        <v>22500</v>
      </c>
      <c r="F14" s="870"/>
      <c r="G14" s="253">
        <v>1111</v>
      </c>
      <c r="H14" s="692">
        <v>0</v>
      </c>
      <c r="I14" s="871"/>
      <c r="J14" s="626">
        <v>1111</v>
      </c>
      <c r="K14" s="181">
        <v>0</v>
      </c>
      <c r="L14" s="626">
        <v>0</v>
      </c>
      <c r="M14" s="181">
        <v>0</v>
      </c>
    </row>
    <row r="15" spans="1:18" s="334" customFormat="1" ht="12.75" customHeight="1">
      <c r="A15" s="465">
        <v>231113</v>
      </c>
      <c r="B15" s="628" t="s">
        <v>959</v>
      </c>
      <c r="C15" s="192">
        <v>39022</v>
      </c>
      <c r="D15" s="624">
        <v>15</v>
      </c>
      <c r="E15" s="192">
        <v>5853</v>
      </c>
      <c r="F15" s="870"/>
      <c r="G15" s="253">
        <v>5178</v>
      </c>
      <c r="H15" s="692">
        <v>0</v>
      </c>
      <c r="I15" s="871"/>
      <c r="J15" s="626">
        <v>5186</v>
      </c>
      <c r="K15" s="181">
        <v>0</v>
      </c>
      <c r="L15" s="626">
        <v>0</v>
      </c>
      <c r="M15" s="181">
        <v>0</v>
      </c>
      <c r="R15" s="627"/>
    </row>
    <row r="16" spans="1:13" s="334" customFormat="1" ht="12.75" customHeight="1">
      <c r="A16" s="465">
        <v>231114</v>
      </c>
      <c r="B16" s="628" t="s">
        <v>960</v>
      </c>
      <c r="C16" s="192">
        <v>89440</v>
      </c>
      <c r="D16" s="624">
        <v>15</v>
      </c>
      <c r="E16" s="192">
        <v>13416</v>
      </c>
      <c r="F16" s="870"/>
      <c r="G16" s="253">
        <v>1441</v>
      </c>
      <c r="H16" s="692">
        <v>0</v>
      </c>
      <c r="I16" s="871"/>
      <c r="J16" s="626">
        <v>1440</v>
      </c>
      <c r="K16" s="181">
        <v>0</v>
      </c>
      <c r="L16" s="626">
        <v>0</v>
      </c>
      <c r="M16" s="181">
        <v>0</v>
      </c>
    </row>
    <row r="17" spans="1:13" s="334" customFormat="1" ht="12.75" customHeight="1">
      <c r="A17" s="465">
        <v>231116</v>
      </c>
      <c r="B17" s="628" t="s">
        <v>961</v>
      </c>
      <c r="C17" s="192">
        <v>97441</v>
      </c>
      <c r="D17" s="624">
        <v>15</v>
      </c>
      <c r="E17" s="192">
        <v>14616</v>
      </c>
      <c r="F17" s="870"/>
      <c r="G17" s="253">
        <v>3000</v>
      </c>
      <c r="H17" s="692">
        <v>456</v>
      </c>
      <c r="I17" s="871"/>
      <c r="J17" s="626">
        <v>2954</v>
      </c>
      <c r="K17" s="181">
        <v>511</v>
      </c>
      <c r="L17" s="626">
        <v>0</v>
      </c>
      <c r="M17" s="181">
        <v>0</v>
      </c>
    </row>
    <row r="18" spans="1:13" s="334" customFormat="1" ht="12.75" customHeight="1">
      <c r="A18" s="465">
        <v>231172</v>
      </c>
      <c r="B18" s="628" t="s">
        <v>962</v>
      </c>
      <c r="C18" s="192">
        <v>220000</v>
      </c>
      <c r="D18" s="624">
        <v>15</v>
      </c>
      <c r="E18" s="192">
        <v>33000</v>
      </c>
      <c r="F18" s="870"/>
      <c r="G18" s="253">
        <v>541</v>
      </c>
      <c r="H18" s="692">
        <v>449</v>
      </c>
      <c r="I18" s="871"/>
      <c r="J18" s="626">
        <v>541</v>
      </c>
      <c r="K18" s="181">
        <v>449</v>
      </c>
      <c r="L18" s="626">
        <v>0</v>
      </c>
      <c r="M18" s="181">
        <v>0</v>
      </c>
    </row>
    <row r="19" spans="1:18" s="334" customFormat="1" ht="12.75" customHeight="1">
      <c r="A19" s="465">
        <v>231108</v>
      </c>
      <c r="B19" s="107" t="s">
        <v>963</v>
      </c>
      <c r="C19" s="192">
        <v>5000</v>
      </c>
      <c r="D19" s="624">
        <v>10</v>
      </c>
      <c r="E19" s="192">
        <v>500</v>
      </c>
      <c r="F19" s="612">
        <v>12000</v>
      </c>
      <c r="G19" s="253">
        <v>3700</v>
      </c>
      <c r="H19" s="692">
        <v>622</v>
      </c>
      <c r="I19" s="626">
        <v>7678</v>
      </c>
      <c r="J19" s="626">
        <v>3701</v>
      </c>
      <c r="K19" s="181">
        <v>622</v>
      </c>
      <c r="L19" s="626">
        <v>0</v>
      </c>
      <c r="M19" s="181">
        <v>0</v>
      </c>
      <c r="R19" s="627"/>
    </row>
    <row r="20" spans="1:13" s="334" customFormat="1" ht="12.75" customHeight="1">
      <c r="A20" s="465">
        <v>231117</v>
      </c>
      <c r="B20" s="628" t="s">
        <v>964</v>
      </c>
      <c r="C20" s="192">
        <v>269611</v>
      </c>
      <c r="D20" s="624">
        <v>15</v>
      </c>
      <c r="E20" s="192">
        <v>40442</v>
      </c>
      <c r="F20" s="857">
        <v>1200000</v>
      </c>
      <c r="G20" s="253">
        <v>500</v>
      </c>
      <c r="H20" s="692">
        <v>0</v>
      </c>
      <c r="I20" s="852">
        <v>1178060</v>
      </c>
      <c r="J20" s="626">
        <v>111</v>
      </c>
      <c r="K20" s="181">
        <v>0</v>
      </c>
      <c r="L20" s="626">
        <v>0</v>
      </c>
      <c r="M20" s="181">
        <v>0</v>
      </c>
    </row>
    <row r="21" spans="1:13" s="334" customFormat="1" ht="12.75" customHeight="1">
      <c r="A21" s="465">
        <v>231118</v>
      </c>
      <c r="B21" s="628" t="s">
        <v>965</v>
      </c>
      <c r="C21" s="192">
        <v>135138</v>
      </c>
      <c r="D21" s="624">
        <v>15</v>
      </c>
      <c r="E21" s="192">
        <v>20271</v>
      </c>
      <c r="F21" s="858"/>
      <c r="G21" s="253">
        <v>3048</v>
      </c>
      <c r="H21" s="692">
        <v>726</v>
      </c>
      <c r="I21" s="853"/>
      <c r="J21" s="626">
        <v>3073</v>
      </c>
      <c r="K21" s="181">
        <v>727</v>
      </c>
      <c r="L21" s="626">
        <v>0</v>
      </c>
      <c r="M21" s="181">
        <v>0</v>
      </c>
    </row>
    <row r="22" spans="1:13" s="334" customFormat="1" ht="12.75" customHeight="1">
      <c r="A22" s="465">
        <v>231120</v>
      </c>
      <c r="B22" s="628" t="s">
        <v>966</v>
      </c>
      <c r="C22" s="192">
        <v>179565</v>
      </c>
      <c r="D22" s="624">
        <v>15</v>
      </c>
      <c r="E22" s="192">
        <v>26935</v>
      </c>
      <c r="F22" s="858"/>
      <c r="G22" s="253"/>
      <c r="H22" s="692">
        <v>5890</v>
      </c>
      <c r="I22" s="853"/>
      <c r="J22" s="626">
        <v>734</v>
      </c>
      <c r="K22" s="181">
        <v>5890</v>
      </c>
      <c r="L22" s="626">
        <v>0</v>
      </c>
      <c r="M22" s="181">
        <v>0</v>
      </c>
    </row>
    <row r="23" spans="1:13" s="334" customFormat="1" ht="12.75" customHeight="1">
      <c r="A23" s="465">
        <v>231126</v>
      </c>
      <c r="B23" s="628" t="s">
        <v>967</v>
      </c>
      <c r="C23" s="192">
        <v>114886</v>
      </c>
      <c r="D23" s="624">
        <v>15</v>
      </c>
      <c r="E23" s="192">
        <v>17233</v>
      </c>
      <c r="F23" s="858"/>
      <c r="G23" s="253">
        <v>385</v>
      </c>
      <c r="H23" s="692">
        <v>0</v>
      </c>
      <c r="I23" s="853"/>
      <c r="J23" s="626">
        <v>386</v>
      </c>
      <c r="K23" s="181">
        <v>0</v>
      </c>
      <c r="L23" s="626">
        <v>0</v>
      </c>
      <c r="M23" s="181">
        <v>0</v>
      </c>
    </row>
    <row r="24" spans="1:13" s="334" customFormat="1" ht="12.75" customHeight="1">
      <c r="A24" s="465">
        <v>231260</v>
      </c>
      <c r="B24" s="628" t="s">
        <v>968</v>
      </c>
      <c r="C24" s="192">
        <v>45000</v>
      </c>
      <c r="D24" s="624">
        <v>15</v>
      </c>
      <c r="E24" s="192">
        <v>6750</v>
      </c>
      <c r="F24" s="858"/>
      <c r="G24" s="253">
        <v>0</v>
      </c>
      <c r="H24" s="692">
        <v>5</v>
      </c>
      <c r="I24" s="853"/>
      <c r="J24" s="626">
        <v>0</v>
      </c>
      <c r="K24" s="181">
        <v>5</v>
      </c>
      <c r="L24" s="626">
        <v>0</v>
      </c>
      <c r="M24" s="181">
        <v>0</v>
      </c>
    </row>
    <row r="25" spans="1:13" s="334" customFormat="1" ht="12.75" customHeight="1">
      <c r="A25" s="465">
        <v>231127</v>
      </c>
      <c r="B25" s="628" t="s">
        <v>969</v>
      </c>
      <c r="C25" s="192">
        <v>150000</v>
      </c>
      <c r="D25" s="624">
        <v>15</v>
      </c>
      <c r="E25" s="192">
        <v>22500</v>
      </c>
      <c r="F25" s="858"/>
      <c r="G25" s="253">
        <v>4039</v>
      </c>
      <c r="H25" s="692">
        <v>392</v>
      </c>
      <c r="I25" s="853"/>
      <c r="J25" s="626">
        <v>4042</v>
      </c>
      <c r="K25" s="181">
        <v>392</v>
      </c>
      <c r="L25" s="626">
        <v>0</v>
      </c>
      <c r="M25" s="181">
        <v>0</v>
      </c>
    </row>
    <row r="26" spans="1:13" s="334" customFormat="1" ht="12.75" customHeight="1">
      <c r="A26" s="465">
        <v>231128</v>
      </c>
      <c r="B26" s="628" t="s">
        <v>970</v>
      </c>
      <c r="C26" s="192">
        <v>105611</v>
      </c>
      <c r="D26" s="624">
        <v>15</v>
      </c>
      <c r="E26" s="192">
        <v>15842</v>
      </c>
      <c r="F26" s="858"/>
      <c r="G26" s="253">
        <v>1228</v>
      </c>
      <c r="H26" s="692">
        <v>0</v>
      </c>
      <c r="I26" s="853"/>
      <c r="J26" s="626">
        <v>1228</v>
      </c>
      <c r="K26" s="181">
        <v>0</v>
      </c>
      <c r="L26" s="626">
        <v>0</v>
      </c>
      <c r="M26" s="181">
        <v>0</v>
      </c>
    </row>
    <row r="27" spans="1:13" s="334" customFormat="1" ht="12.75" customHeight="1">
      <c r="A27" s="465">
        <v>231131</v>
      </c>
      <c r="B27" s="628" t="s">
        <v>971</v>
      </c>
      <c r="C27" s="192">
        <v>115000</v>
      </c>
      <c r="D27" s="624">
        <v>15</v>
      </c>
      <c r="E27" s="192">
        <v>17250</v>
      </c>
      <c r="F27" s="858"/>
      <c r="G27" s="253">
        <v>826</v>
      </c>
      <c r="H27" s="692">
        <v>8</v>
      </c>
      <c r="I27" s="853"/>
      <c r="J27" s="625">
        <v>826</v>
      </c>
      <c r="K27" s="181">
        <v>8</v>
      </c>
      <c r="L27" s="626">
        <v>0</v>
      </c>
      <c r="M27" s="181">
        <v>0</v>
      </c>
    </row>
    <row r="28" spans="1:13" s="334" customFormat="1" ht="12.75" customHeight="1">
      <c r="A28" s="465">
        <v>231133</v>
      </c>
      <c r="B28" s="628" t="s">
        <v>972</v>
      </c>
      <c r="C28" s="192">
        <v>85000</v>
      </c>
      <c r="D28" s="624">
        <v>15</v>
      </c>
      <c r="E28" s="192">
        <v>12750</v>
      </c>
      <c r="F28" s="858"/>
      <c r="G28" s="253">
        <v>0</v>
      </c>
      <c r="H28" s="692">
        <v>4</v>
      </c>
      <c r="I28" s="853"/>
      <c r="J28" s="625">
        <v>0</v>
      </c>
      <c r="K28" s="181">
        <v>4</v>
      </c>
      <c r="L28" s="626">
        <v>0</v>
      </c>
      <c r="M28" s="181">
        <v>0</v>
      </c>
    </row>
    <row r="29" spans="1:13" s="334" customFormat="1" ht="12.75" customHeight="1">
      <c r="A29" s="465">
        <v>231134</v>
      </c>
      <c r="B29" s="628" t="s">
        <v>973</v>
      </c>
      <c r="C29" s="192">
        <v>250000</v>
      </c>
      <c r="D29" s="624">
        <v>15</v>
      </c>
      <c r="E29" s="192">
        <v>37500</v>
      </c>
      <c r="F29" s="858"/>
      <c r="G29" s="253">
        <v>36</v>
      </c>
      <c r="H29" s="692">
        <v>0</v>
      </c>
      <c r="I29" s="853"/>
      <c r="J29" s="625">
        <v>36</v>
      </c>
      <c r="K29" s="181">
        <v>0</v>
      </c>
      <c r="L29" s="626">
        <v>0</v>
      </c>
      <c r="M29" s="181">
        <v>0</v>
      </c>
    </row>
    <row r="30" spans="1:13" s="334" customFormat="1" ht="12.75" customHeight="1">
      <c r="A30" s="465">
        <v>231137</v>
      </c>
      <c r="B30" s="628" t="s">
        <v>974</v>
      </c>
      <c r="C30" s="192">
        <v>99504</v>
      </c>
      <c r="D30" s="624">
        <v>15</v>
      </c>
      <c r="E30" s="192">
        <v>14926</v>
      </c>
      <c r="F30" s="872"/>
      <c r="G30" s="253">
        <v>3951</v>
      </c>
      <c r="H30" s="692">
        <v>168</v>
      </c>
      <c r="I30" s="854"/>
      <c r="J30" s="626">
        <v>3957</v>
      </c>
      <c r="K30" s="181">
        <v>168</v>
      </c>
      <c r="L30" s="626">
        <v>0</v>
      </c>
      <c r="M30" s="181">
        <v>0</v>
      </c>
    </row>
    <row r="31" spans="1:18" s="334" customFormat="1" ht="25.5" customHeight="1">
      <c r="A31" s="465">
        <v>231138</v>
      </c>
      <c r="B31" s="628" t="s">
        <v>975</v>
      </c>
      <c r="C31" s="192">
        <v>421987</v>
      </c>
      <c r="D31" s="624">
        <v>70</v>
      </c>
      <c r="E31" s="192">
        <v>294681</v>
      </c>
      <c r="F31" s="192">
        <v>404000</v>
      </c>
      <c r="G31" s="253">
        <v>247001</v>
      </c>
      <c r="H31" s="692">
        <v>93341</v>
      </c>
      <c r="I31" s="626">
        <v>63658</v>
      </c>
      <c r="J31" s="626">
        <v>279141</v>
      </c>
      <c r="K31" s="181">
        <v>104511</v>
      </c>
      <c r="L31" s="626">
        <v>32206</v>
      </c>
      <c r="M31" s="181">
        <v>40768</v>
      </c>
      <c r="R31" s="627"/>
    </row>
    <row r="32" spans="1:18" s="334" customFormat="1" ht="25.5" customHeight="1">
      <c r="A32" s="465">
        <v>231140</v>
      </c>
      <c r="B32" s="628" t="s">
        <v>976</v>
      </c>
      <c r="C32" s="192">
        <v>328289</v>
      </c>
      <c r="D32" s="624">
        <v>67</v>
      </c>
      <c r="E32" s="192">
        <v>220806</v>
      </c>
      <c r="F32" s="192">
        <v>327000</v>
      </c>
      <c r="G32" s="253">
        <v>154134</v>
      </c>
      <c r="H32" s="692">
        <v>124979</v>
      </c>
      <c r="I32" s="626">
        <v>47887</v>
      </c>
      <c r="J32" s="626">
        <v>196864</v>
      </c>
      <c r="K32" s="181">
        <v>131425</v>
      </c>
      <c r="L32" s="626">
        <v>48874</v>
      </c>
      <c r="M32" s="181">
        <v>0</v>
      </c>
      <c r="R32" s="627"/>
    </row>
    <row r="33" spans="1:18" s="334" customFormat="1" ht="25.5" customHeight="1">
      <c r="A33" s="465">
        <v>231142</v>
      </c>
      <c r="B33" s="629" t="s">
        <v>977</v>
      </c>
      <c r="C33" s="192">
        <v>213570</v>
      </c>
      <c r="D33" s="624">
        <v>0</v>
      </c>
      <c r="E33" s="192">
        <v>0</v>
      </c>
      <c r="F33" s="192">
        <v>0</v>
      </c>
      <c r="G33" s="253">
        <v>0</v>
      </c>
      <c r="H33" s="692">
        <v>0</v>
      </c>
      <c r="I33" s="626">
        <v>0</v>
      </c>
      <c r="J33" s="626">
        <v>105100</v>
      </c>
      <c r="K33" s="181">
        <v>34657</v>
      </c>
      <c r="L33" s="626">
        <v>118276</v>
      </c>
      <c r="M33" s="181">
        <v>59070</v>
      </c>
      <c r="R33" s="627"/>
    </row>
    <row r="34" spans="1:18" s="334" customFormat="1" ht="25.5" customHeight="1">
      <c r="A34" s="465">
        <v>231143</v>
      </c>
      <c r="B34" s="629" t="s">
        <v>978</v>
      </c>
      <c r="C34" s="192">
        <v>77662</v>
      </c>
      <c r="D34" s="624">
        <v>0</v>
      </c>
      <c r="E34" s="192">
        <v>0</v>
      </c>
      <c r="F34" s="192">
        <v>0</v>
      </c>
      <c r="G34" s="253">
        <v>0</v>
      </c>
      <c r="H34" s="692">
        <v>0</v>
      </c>
      <c r="I34" s="626">
        <v>0</v>
      </c>
      <c r="J34" s="626">
        <v>26586</v>
      </c>
      <c r="K34" s="181">
        <v>12576</v>
      </c>
      <c r="L34" s="626">
        <v>43054</v>
      </c>
      <c r="M34" s="181">
        <v>14571</v>
      </c>
      <c r="R34" s="627"/>
    </row>
    <row r="35" spans="1:18" s="334" customFormat="1" ht="25.5" customHeight="1">
      <c r="A35" s="465">
        <v>231144</v>
      </c>
      <c r="B35" s="629" t="s">
        <v>979</v>
      </c>
      <c r="C35" s="192">
        <v>97077</v>
      </c>
      <c r="D35" s="624">
        <v>0</v>
      </c>
      <c r="E35" s="192">
        <v>0</v>
      </c>
      <c r="F35" s="192">
        <v>0</v>
      </c>
      <c r="G35" s="253">
        <v>0</v>
      </c>
      <c r="H35" s="692">
        <v>0</v>
      </c>
      <c r="I35" s="626">
        <v>0</v>
      </c>
      <c r="J35" s="626">
        <v>26990</v>
      </c>
      <c r="K35" s="181">
        <v>15400</v>
      </c>
      <c r="L35" s="626">
        <v>50171</v>
      </c>
      <c r="M35" s="181">
        <v>16953</v>
      </c>
      <c r="R35" s="627"/>
    </row>
    <row r="36" spans="1:18" s="334" customFormat="1" ht="25.5" customHeight="1">
      <c r="A36" s="465">
        <v>231145</v>
      </c>
      <c r="B36" s="629" t="s">
        <v>980</v>
      </c>
      <c r="C36" s="192">
        <v>12633</v>
      </c>
      <c r="D36" s="624">
        <v>0</v>
      </c>
      <c r="E36" s="192">
        <v>0</v>
      </c>
      <c r="F36" s="192">
        <v>1500</v>
      </c>
      <c r="G36" s="253">
        <v>420</v>
      </c>
      <c r="H36" s="692">
        <v>0</v>
      </c>
      <c r="I36" s="626">
        <v>1080</v>
      </c>
      <c r="J36" s="626">
        <v>7382</v>
      </c>
      <c r="K36" s="181">
        <v>3100</v>
      </c>
      <c r="L36" s="626">
        <v>8424</v>
      </c>
      <c r="M36" s="181">
        <v>2454</v>
      </c>
      <c r="R36" s="627"/>
    </row>
    <row r="37" spans="1:18" s="334" customFormat="1" ht="25.5" customHeight="1">
      <c r="A37" s="465">
        <v>231146</v>
      </c>
      <c r="B37" s="629" t="s">
        <v>981</v>
      </c>
      <c r="C37" s="192">
        <v>791</v>
      </c>
      <c r="D37" s="624">
        <v>0</v>
      </c>
      <c r="E37" s="192">
        <v>0</v>
      </c>
      <c r="F37" s="192">
        <v>400</v>
      </c>
      <c r="G37" s="253">
        <v>100</v>
      </c>
      <c r="H37" s="692">
        <v>0</v>
      </c>
      <c r="I37" s="626">
        <v>300</v>
      </c>
      <c r="J37" s="626">
        <v>326</v>
      </c>
      <c r="K37" s="181">
        <v>180</v>
      </c>
      <c r="L37" s="626">
        <v>521</v>
      </c>
      <c r="M37" s="181">
        <v>17</v>
      </c>
      <c r="R37" s="627"/>
    </row>
    <row r="38" spans="1:18" s="334" customFormat="1" ht="25.5" customHeight="1">
      <c r="A38" s="465">
        <v>231147</v>
      </c>
      <c r="B38" s="629" t="s">
        <v>982</v>
      </c>
      <c r="C38" s="192">
        <v>291</v>
      </c>
      <c r="D38" s="624">
        <v>0</v>
      </c>
      <c r="E38" s="192">
        <v>0</v>
      </c>
      <c r="F38" s="192">
        <v>0</v>
      </c>
      <c r="G38" s="253">
        <v>0</v>
      </c>
      <c r="H38" s="692">
        <v>0</v>
      </c>
      <c r="I38" s="626">
        <v>0</v>
      </c>
      <c r="J38" s="626">
        <v>58</v>
      </c>
      <c r="K38" s="181">
        <v>11</v>
      </c>
      <c r="L38" s="626">
        <v>274</v>
      </c>
      <c r="M38" s="181">
        <v>6</v>
      </c>
      <c r="R38" s="627"/>
    </row>
    <row r="39" spans="1:18" s="334" customFormat="1" ht="12.75" customHeight="1">
      <c r="A39" s="465">
        <v>231148</v>
      </c>
      <c r="B39" s="629" t="s">
        <v>994</v>
      </c>
      <c r="C39" s="192">
        <v>6952</v>
      </c>
      <c r="D39" s="624">
        <v>10</v>
      </c>
      <c r="E39" s="192">
        <v>696</v>
      </c>
      <c r="F39" s="192">
        <v>1000</v>
      </c>
      <c r="G39" s="253">
        <v>1000</v>
      </c>
      <c r="H39" s="692">
        <v>0</v>
      </c>
      <c r="I39" s="626">
        <v>0</v>
      </c>
      <c r="J39" s="626">
        <v>1305</v>
      </c>
      <c r="K39" s="181">
        <v>362</v>
      </c>
      <c r="L39" s="626">
        <v>470</v>
      </c>
      <c r="M39" s="181">
        <v>455</v>
      </c>
      <c r="R39" s="627"/>
    </row>
    <row r="40" spans="1:18" s="334" customFormat="1" ht="12.75" customHeight="1">
      <c r="A40" s="465">
        <v>231153</v>
      </c>
      <c r="B40" s="629" t="s">
        <v>995</v>
      </c>
      <c r="C40" s="192">
        <v>188099</v>
      </c>
      <c r="D40" s="624">
        <v>12</v>
      </c>
      <c r="E40" s="192">
        <v>22577</v>
      </c>
      <c r="F40" s="192">
        <v>196000</v>
      </c>
      <c r="G40" s="253">
        <v>10000</v>
      </c>
      <c r="H40" s="692">
        <v>6228</v>
      </c>
      <c r="I40" s="626">
        <v>179772</v>
      </c>
      <c r="J40" s="626">
        <v>9972</v>
      </c>
      <c r="K40" s="181">
        <v>6269</v>
      </c>
      <c r="L40" s="626">
        <v>0</v>
      </c>
      <c r="M40" s="181">
        <v>0</v>
      </c>
      <c r="R40" s="627"/>
    </row>
    <row r="41" spans="1:18" s="334" customFormat="1" ht="25.5" customHeight="1">
      <c r="A41" s="465">
        <v>231156</v>
      </c>
      <c r="B41" s="629" t="s">
        <v>996</v>
      </c>
      <c r="C41" s="192">
        <v>2450</v>
      </c>
      <c r="D41" s="624">
        <v>10</v>
      </c>
      <c r="E41" s="192">
        <v>245</v>
      </c>
      <c r="F41" s="192">
        <v>600</v>
      </c>
      <c r="G41" s="253">
        <v>500</v>
      </c>
      <c r="H41" s="692">
        <v>100</v>
      </c>
      <c r="I41" s="626">
        <v>0</v>
      </c>
      <c r="J41" s="626">
        <v>534</v>
      </c>
      <c r="K41" s="181">
        <v>152</v>
      </c>
      <c r="L41" s="626">
        <v>92</v>
      </c>
      <c r="M41" s="181">
        <v>431</v>
      </c>
      <c r="R41" s="627"/>
    </row>
    <row r="42" spans="1:18" s="334" customFormat="1" ht="12.75" customHeight="1">
      <c r="A42" s="465">
        <v>231160</v>
      </c>
      <c r="B42" s="629" t="s">
        <v>997</v>
      </c>
      <c r="C42" s="192">
        <v>3754</v>
      </c>
      <c r="D42" s="624">
        <v>1</v>
      </c>
      <c r="E42" s="192">
        <v>31</v>
      </c>
      <c r="F42" s="192">
        <v>6400</v>
      </c>
      <c r="G42" s="253">
        <v>456</v>
      </c>
      <c r="H42" s="692">
        <v>131</v>
      </c>
      <c r="I42" s="626">
        <v>5813</v>
      </c>
      <c r="J42" s="626">
        <v>456</v>
      </c>
      <c r="K42" s="181">
        <v>617</v>
      </c>
      <c r="L42" s="626">
        <v>0</v>
      </c>
      <c r="M42" s="181">
        <v>1064</v>
      </c>
      <c r="R42" s="627"/>
    </row>
    <row r="43" spans="1:18" s="334" customFormat="1" ht="25.5" customHeight="1">
      <c r="A43" s="465">
        <v>231162</v>
      </c>
      <c r="B43" s="629" t="s">
        <v>998</v>
      </c>
      <c r="C43" s="192">
        <v>290771</v>
      </c>
      <c r="D43" s="624">
        <v>0</v>
      </c>
      <c r="E43" s="192">
        <v>0</v>
      </c>
      <c r="F43" s="192">
        <v>35</v>
      </c>
      <c r="G43" s="253">
        <v>35</v>
      </c>
      <c r="H43" s="692">
        <v>0</v>
      </c>
      <c r="I43" s="626">
        <v>0</v>
      </c>
      <c r="J43" s="626">
        <v>74956</v>
      </c>
      <c r="K43" s="181">
        <v>61959</v>
      </c>
      <c r="L43" s="626">
        <v>99630</v>
      </c>
      <c r="M43" s="181">
        <v>42145</v>
      </c>
      <c r="R43" s="627"/>
    </row>
    <row r="44" spans="1:18" s="334" customFormat="1" ht="25.5" customHeight="1">
      <c r="A44" s="465">
        <v>231164</v>
      </c>
      <c r="B44" s="629" t="s">
        <v>999</v>
      </c>
      <c r="C44" s="192">
        <v>17000</v>
      </c>
      <c r="D44" s="624">
        <v>10</v>
      </c>
      <c r="E44" s="192">
        <v>1700</v>
      </c>
      <c r="F44" s="192">
        <v>3400</v>
      </c>
      <c r="G44" s="253">
        <v>0</v>
      </c>
      <c r="H44" s="692">
        <v>885</v>
      </c>
      <c r="I44" s="626">
        <v>2515</v>
      </c>
      <c r="J44" s="626">
        <v>0</v>
      </c>
      <c r="K44" s="181">
        <v>885</v>
      </c>
      <c r="L44" s="626">
        <v>0</v>
      </c>
      <c r="M44" s="181">
        <v>0</v>
      </c>
      <c r="R44" s="627"/>
    </row>
    <row r="45" spans="1:18" s="334" customFormat="1" ht="12.75" customHeight="1">
      <c r="A45" s="465">
        <v>231171</v>
      </c>
      <c r="B45" s="629" t="s">
        <v>1000</v>
      </c>
      <c r="C45" s="192">
        <v>25329</v>
      </c>
      <c r="D45" s="624">
        <v>7.5</v>
      </c>
      <c r="E45" s="192">
        <v>1906</v>
      </c>
      <c r="F45" s="192">
        <v>35000</v>
      </c>
      <c r="G45" s="253">
        <v>25301</v>
      </c>
      <c r="H45" s="692">
        <v>1</v>
      </c>
      <c r="I45" s="626">
        <v>9698</v>
      </c>
      <c r="J45" s="626">
        <v>25304</v>
      </c>
      <c r="K45" s="181">
        <v>25</v>
      </c>
      <c r="L45" s="626">
        <v>23423</v>
      </c>
      <c r="M45" s="181">
        <v>0</v>
      </c>
      <c r="R45" s="627"/>
    </row>
    <row r="46" spans="1:18" s="334" customFormat="1" ht="12.75" customHeight="1">
      <c r="A46" s="855">
        <v>231173</v>
      </c>
      <c r="B46" s="628" t="s">
        <v>1001</v>
      </c>
      <c r="C46" s="192">
        <v>46087</v>
      </c>
      <c r="D46" s="624">
        <v>27</v>
      </c>
      <c r="E46" s="192">
        <v>12262</v>
      </c>
      <c r="F46" s="192">
        <v>6500</v>
      </c>
      <c r="G46" s="253">
        <v>1905</v>
      </c>
      <c r="H46" s="692">
        <v>0</v>
      </c>
      <c r="I46" s="626">
        <v>4595</v>
      </c>
      <c r="J46" s="626">
        <v>1843</v>
      </c>
      <c r="K46" s="181">
        <v>0</v>
      </c>
      <c r="L46" s="626">
        <v>0</v>
      </c>
      <c r="M46" s="181">
        <v>0</v>
      </c>
      <c r="R46" s="627"/>
    </row>
    <row r="47" spans="1:18" s="334" customFormat="1" ht="12.75" customHeight="1">
      <c r="A47" s="856"/>
      <c r="B47" s="628" t="s">
        <v>1002</v>
      </c>
      <c r="C47" s="192">
        <v>13300</v>
      </c>
      <c r="D47" s="624">
        <v>25</v>
      </c>
      <c r="E47" s="192">
        <v>3325</v>
      </c>
      <c r="F47" s="192">
        <v>1471</v>
      </c>
      <c r="G47" s="253">
        <v>720</v>
      </c>
      <c r="H47" s="692">
        <v>0</v>
      </c>
      <c r="I47" s="626">
        <v>751</v>
      </c>
      <c r="J47" s="626">
        <v>720</v>
      </c>
      <c r="K47" s="181">
        <v>0</v>
      </c>
      <c r="L47" s="626">
        <v>0</v>
      </c>
      <c r="M47" s="181">
        <v>0</v>
      </c>
      <c r="R47" s="627"/>
    </row>
    <row r="48" spans="1:18" s="334" customFormat="1" ht="12.75" customHeight="1">
      <c r="A48" s="465">
        <v>231174</v>
      </c>
      <c r="B48" s="629" t="s">
        <v>1003</v>
      </c>
      <c r="C48" s="192">
        <v>155684</v>
      </c>
      <c r="D48" s="624">
        <v>0</v>
      </c>
      <c r="E48" s="192">
        <v>0</v>
      </c>
      <c r="F48" s="192">
        <v>0</v>
      </c>
      <c r="G48" s="253">
        <v>0</v>
      </c>
      <c r="H48" s="692">
        <v>0</v>
      </c>
      <c r="I48" s="626">
        <v>0</v>
      </c>
      <c r="J48" s="626">
        <v>13159</v>
      </c>
      <c r="K48" s="181">
        <v>24647</v>
      </c>
      <c r="L48" s="626">
        <v>31137</v>
      </c>
      <c r="M48" s="181">
        <v>37090</v>
      </c>
      <c r="R48" s="627"/>
    </row>
    <row r="49" spans="1:18" s="334" customFormat="1" ht="12.75" customHeight="1">
      <c r="A49" s="465">
        <v>231175</v>
      </c>
      <c r="B49" s="629" t="s">
        <v>1004</v>
      </c>
      <c r="C49" s="192">
        <v>10695</v>
      </c>
      <c r="D49" s="624">
        <v>10</v>
      </c>
      <c r="E49" s="192">
        <v>1070</v>
      </c>
      <c r="F49" s="192">
        <v>10070</v>
      </c>
      <c r="G49" s="253">
        <v>1328</v>
      </c>
      <c r="H49" s="692">
        <v>4062</v>
      </c>
      <c r="I49" s="626">
        <v>4680</v>
      </c>
      <c r="J49" s="626">
        <v>1294</v>
      </c>
      <c r="K49" s="181">
        <v>3806</v>
      </c>
      <c r="L49" s="626">
        <v>0</v>
      </c>
      <c r="M49" s="181">
        <v>254</v>
      </c>
      <c r="R49" s="627"/>
    </row>
    <row r="50" spans="1:18" s="334" customFormat="1" ht="12.75" customHeight="1">
      <c r="A50" s="465">
        <v>231176</v>
      </c>
      <c r="B50" s="629" t="s">
        <v>1005</v>
      </c>
      <c r="C50" s="192">
        <v>74590</v>
      </c>
      <c r="D50" s="624">
        <v>20</v>
      </c>
      <c r="E50" s="192">
        <v>14955</v>
      </c>
      <c r="F50" s="192">
        <v>73000</v>
      </c>
      <c r="G50" s="253">
        <v>1500</v>
      </c>
      <c r="H50" s="692">
        <v>3279</v>
      </c>
      <c r="I50" s="626">
        <v>68221</v>
      </c>
      <c r="J50" s="626">
        <v>1082</v>
      </c>
      <c r="K50" s="181">
        <v>3708</v>
      </c>
      <c r="L50" s="626">
        <v>0</v>
      </c>
      <c r="M50" s="181">
        <v>0</v>
      </c>
      <c r="R50" s="627"/>
    </row>
    <row r="51" spans="1:18" s="334" customFormat="1" ht="12.75" customHeight="1">
      <c r="A51" s="465">
        <v>231194</v>
      </c>
      <c r="B51" s="629" t="s">
        <v>1006</v>
      </c>
      <c r="C51" s="192">
        <v>941</v>
      </c>
      <c r="D51" s="624">
        <v>11</v>
      </c>
      <c r="E51" s="192">
        <v>99</v>
      </c>
      <c r="F51" s="192">
        <v>2210</v>
      </c>
      <c r="G51" s="253">
        <v>2210</v>
      </c>
      <c r="H51" s="692">
        <v>0</v>
      </c>
      <c r="I51" s="626">
        <v>0</v>
      </c>
      <c r="J51" s="626">
        <v>613</v>
      </c>
      <c r="K51" s="181">
        <v>328</v>
      </c>
      <c r="L51" s="626">
        <v>0</v>
      </c>
      <c r="M51" s="181">
        <v>207</v>
      </c>
      <c r="R51" s="627"/>
    </row>
    <row r="52" spans="1:18" s="334" customFormat="1" ht="12.75" customHeight="1">
      <c r="A52" s="465">
        <v>231195</v>
      </c>
      <c r="B52" s="629" t="s">
        <v>1007</v>
      </c>
      <c r="C52" s="192">
        <v>33532</v>
      </c>
      <c r="D52" s="624">
        <v>24</v>
      </c>
      <c r="E52" s="192">
        <v>8056</v>
      </c>
      <c r="F52" s="192">
        <v>30000</v>
      </c>
      <c r="G52" s="253">
        <v>532</v>
      </c>
      <c r="H52" s="692">
        <v>465</v>
      </c>
      <c r="I52" s="626">
        <v>29003</v>
      </c>
      <c r="J52" s="626">
        <v>532</v>
      </c>
      <c r="K52" s="181">
        <v>465</v>
      </c>
      <c r="L52" s="626">
        <v>0</v>
      </c>
      <c r="M52" s="181">
        <v>0</v>
      </c>
      <c r="R52" s="627"/>
    </row>
    <row r="53" spans="1:18" s="334" customFormat="1" ht="12.75" customHeight="1">
      <c r="A53" s="465">
        <v>231196</v>
      </c>
      <c r="B53" s="629" t="s">
        <v>1008</v>
      </c>
      <c r="C53" s="192">
        <v>151000</v>
      </c>
      <c r="D53" s="624">
        <v>15</v>
      </c>
      <c r="E53" s="192">
        <v>22650</v>
      </c>
      <c r="F53" s="192">
        <v>151000</v>
      </c>
      <c r="G53" s="253">
        <v>0</v>
      </c>
      <c r="H53" s="692">
        <v>586</v>
      </c>
      <c r="I53" s="626">
        <v>150414</v>
      </c>
      <c r="J53" s="626">
        <v>0</v>
      </c>
      <c r="K53" s="181">
        <v>586</v>
      </c>
      <c r="L53" s="626">
        <v>0</v>
      </c>
      <c r="M53" s="181">
        <v>0</v>
      </c>
      <c r="R53" s="627"/>
    </row>
    <row r="54" spans="1:18" s="334" customFormat="1" ht="12.75" customHeight="1">
      <c r="A54" s="465">
        <v>231198</v>
      </c>
      <c r="B54" s="628" t="s">
        <v>1009</v>
      </c>
      <c r="C54" s="192">
        <v>191000</v>
      </c>
      <c r="D54" s="624">
        <v>15</v>
      </c>
      <c r="E54" s="192">
        <v>28650</v>
      </c>
      <c r="F54" s="192">
        <v>191000</v>
      </c>
      <c r="G54" s="253">
        <v>0</v>
      </c>
      <c r="H54" s="692">
        <v>42</v>
      </c>
      <c r="I54" s="626">
        <v>190958</v>
      </c>
      <c r="J54" s="626">
        <v>0</v>
      </c>
      <c r="K54" s="181">
        <v>42</v>
      </c>
      <c r="L54" s="626">
        <v>0</v>
      </c>
      <c r="M54" s="181">
        <v>0</v>
      </c>
      <c r="R54" s="627"/>
    </row>
    <row r="55" spans="1:18" s="334" customFormat="1" ht="12.75" customHeight="1">
      <c r="A55" s="465">
        <v>231210</v>
      </c>
      <c r="B55" s="629" t="s">
        <v>1010</v>
      </c>
      <c r="C55" s="192">
        <v>25000</v>
      </c>
      <c r="D55" s="624">
        <v>15</v>
      </c>
      <c r="E55" s="192">
        <v>3750</v>
      </c>
      <c r="F55" s="192">
        <v>25000</v>
      </c>
      <c r="G55" s="253">
        <v>347</v>
      </c>
      <c r="H55" s="692">
        <v>0</v>
      </c>
      <c r="I55" s="626">
        <v>24653</v>
      </c>
      <c r="J55" s="626">
        <v>347</v>
      </c>
      <c r="K55" s="181">
        <v>0</v>
      </c>
      <c r="L55" s="626">
        <v>0</v>
      </c>
      <c r="M55" s="181">
        <v>0</v>
      </c>
      <c r="R55" s="627"/>
    </row>
    <row r="56" spans="1:18" s="334" customFormat="1" ht="12.75" customHeight="1">
      <c r="A56" s="465">
        <v>231211</v>
      </c>
      <c r="B56" s="629" t="s">
        <v>1011</v>
      </c>
      <c r="C56" s="192">
        <v>36000</v>
      </c>
      <c r="D56" s="624">
        <v>15</v>
      </c>
      <c r="E56" s="192">
        <v>5400</v>
      </c>
      <c r="F56" s="192">
        <v>36000</v>
      </c>
      <c r="G56" s="253">
        <v>0</v>
      </c>
      <c r="H56" s="692">
        <v>42</v>
      </c>
      <c r="I56" s="626">
        <v>35958</v>
      </c>
      <c r="J56" s="626">
        <v>0</v>
      </c>
      <c r="K56" s="181">
        <v>42</v>
      </c>
      <c r="L56" s="626">
        <v>0</v>
      </c>
      <c r="M56" s="181">
        <v>0</v>
      </c>
      <c r="R56" s="627"/>
    </row>
    <row r="57" spans="1:18" s="334" customFormat="1" ht="12.75" customHeight="1">
      <c r="A57" s="465">
        <v>231213</v>
      </c>
      <c r="B57" s="629" t="s">
        <v>1012</v>
      </c>
      <c r="C57" s="192">
        <v>205000</v>
      </c>
      <c r="D57" s="624">
        <v>15</v>
      </c>
      <c r="E57" s="192">
        <v>30750</v>
      </c>
      <c r="F57" s="192">
        <v>205000</v>
      </c>
      <c r="G57" s="253">
        <v>250</v>
      </c>
      <c r="H57" s="692">
        <v>0</v>
      </c>
      <c r="I57" s="626">
        <v>204750</v>
      </c>
      <c r="J57" s="626">
        <v>250</v>
      </c>
      <c r="K57" s="181">
        <v>0</v>
      </c>
      <c r="L57" s="626">
        <v>0</v>
      </c>
      <c r="M57" s="181">
        <v>0</v>
      </c>
      <c r="R57" s="627"/>
    </row>
    <row r="58" spans="1:18" s="334" customFormat="1" ht="12.75" customHeight="1">
      <c r="A58" s="465">
        <v>231214</v>
      </c>
      <c r="B58" s="629" t="s">
        <v>1013</v>
      </c>
      <c r="C58" s="192">
        <v>85000</v>
      </c>
      <c r="D58" s="624">
        <v>15</v>
      </c>
      <c r="E58" s="192">
        <v>12750</v>
      </c>
      <c r="F58" s="192">
        <v>31000</v>
      </c>
      <c r="G58" s="253">
        <v>228</v>
      </c>
      <c r="H58" s="692">
        <v>0</v>
      </c>
      <c r="I58" s="626">
        <v>30772</v>
      </c>
      <c r="J58" s="626">
        <v>228</v>
      </c>
      <c r="K58" s="181">
        <v>0</v>
      </c>
      <c r="L58" s="626">
        <v>0</v>
      </c>
      <c r="M58" s="181">
        <v>0</v>
      </c>
      <c r="R58" s="627"/>
    </row>
    <row r="59" spans="1:18" s="334" customFormat="1" ht="12.75" customHeight="1">
      <c r="A59" s="465">
        <v>231215</v>
      </c>
      <c r="B59" s="629" t="s">
        <v>1014</v>
      </c>
      <c r="C59" s="192">
        <v>200000</v>
      </c>
      <c r="D59" s="624">
        <v>15</v>
      </c>
      <c r="E59" s="192">
        <v>30000</v>
      </c>
      <c r="F59" s="192">
        <v>200000</v>
      </c>
      <c r="G59" s="253">
        <v>1</v>
      </c>
      <c r="H59" s="692">
        <v>1642</v>
      </c>
      <c r="I59" s="626">
        <v>198357</v>
      </c>
      <c r="J59" s="626">
        <v>1</v>
      </c>
      <c r="K59" s="181">
        <v>1642</v>
      </c>
      <c r="L59" s="626">
        <v>0</v>
      </c>
      <c r="M59" s="181">
        <v>0</v>
      </c>
      <c r="R59" s="627"/>
    </row>
    <row r="60" spans="1:18" s="334" customFormat="1" ht="12.75" customHeight="1">
      <c r="A60" s="465">
        <v>231216</v>
      </c>
      <c r="B60" s="629" t="s">
        <v>1015</v>
      </c>
      <c r="C60" s="192">
        <v>30000</v>
      </c>
      <c r="D60" s="624">
        <v>15</v>
      </c>
      <c r="E60" s="192">
        <v>4500</v>
      </c>
      <c r="F60" s="192">
        <v>30000</v>
      </c>
      <c r="G60" s="253">
        <v>245</v>
      </c>
      <c r="H60" s="692">
        <v>0</v>
      </c>
      <c r="I60" s="626">
        <v>29755</v>
      </c>
      <c r="J60" s="626">
        <v>245</v>
      </c>
      <c r="K60" s="181">
        <v>0</v>
      </c>
      <c r="L60" s="626">
        <v>0</v>
      </c>
      <c r="M60" s="181">
        <v>0</v>
      </c>
      <c r="R60" s="627"/>
    </row>
    <row r="61" spans="1:18" s="334" customFormat="1" ht="12.75" customHeight="1">
      <c r="A61" s="465">
        <v>231217</v>
      </c>
      <c r="B61" s="629" t="s">
        <v>1016</v>
      </c>
      <c r="C61" s="192">
        <v>30000</v>
      </c>
      <c r="D61" s="624">
        <v>15</v>
      </c>
      <c r="E61" s="192">
        <v>4500</v>
      </c>
      <c r="F61" s="192">
        <v>30000</v>
      </c>
      <c r="G61" s="253">
        <v>249</v>
      </c>
      <c r="H61" s="692">
        <v>0</v>
      </c>
      <c r="I61" s="626">
        <v>29751</v>
      </c>
      <c r="J61" s="626">
        <v>249</v>
      </c>
      <c r="K61" s="181">
        <v>0</v>
      </c>
      <c r="L61" s="626">
        <v>0</v>
      </c>
      <c r="M61" s="181">
        <v>0</v>
      </c>
      <c r="R61" s="627"/>
    </row>
    <row r="62" spans="1:18" s="334" customFormat="1" ht="12.75" customHeight="1">
      <c r="A62" s="465">
        <v>231218</v>
      </c>
      <c r="B62" s="629" t="s">
        <v>1017</v>
      </c>
      <c r="C62" s="192">
        <v>30000</v>
      </c>
      <c r="D62" s="624">
        <v>15</v>
      </c>
      <c r="E62" s="192">
        <v>4500</v>
      </c>
      <c r="F62" s="192">
        <v>30000</v>
      </c>
      <c r="G62" s="253">
        <v>277</v>
      </c>
      <c r="H62" s="692">
        <v>0</v>
      </c>
      <c r="I62" s="626">
        <v>29723</v>
      </c>
      <c r="J62" s="626">
        <v>277</v>
      </c>
      <c r="K62" s="181">
        <v>0</v>
      </c>
      <c r="L62" s="626">
        <v>0</v>
      </c>
      <c r="M62" s="181">
        <v>0</v>
      </c>
      <c r="R62" s="627"/>
    </row>
    <row r="63" spans="1:18" s="334" customFormat="1" ht="12.75" customHeight="1">
      <c r="A63" s="465">
        <v>231219</v>
      </c>
      <c r="B63" s="629" t="s">
        <v>1018</v>
      </c>
      <c r="C63" s="192">
        <v>30000</v>
      </c>
      <c r="D63" s="624">
        <v>15</v>
      </c>
      <c r="E63" s="192">
        <v>4500</v>
      </c>
      <c r="F63" s="192">
        <v>30000</v>
      </c>
      <c r="G63" s="253">
        <v>234</v>
      </c>
      <c r="H63" s="692">
        <v>0</v>
      </c>
      <c r="I63" s="626">
        <v>29766</v>
      </c>
      <c r="J63" s="626">
        <v>234</v>
      </c>
      <c r="K63" s="181">
        <v>0</v>
      </c>
      <c r="L63" s="626">
        <v>0</v>
      </c>
      <c r="M63" s="181">
        <v>0</v>
      </c>
      <c r="R63" s="627"/>
    </row>
    <row r="64" spans="1:18" s="334" customFormat="1" ht="12.75" customHeight="1">
      <c r="A64" s="465">
        <v>231222</v>
      </c>
      <c r="B64" s="629" t="s">
        <v>1019</v>
      </c>
      <c r="C64" s="192">
        <v>2166</v>
      </c>
      <c r="D64" s="624">
        <v>15</v>
      </c>
      <c r="E64" s="192">
        <v>325</v>
      </c>
      <c r="F64" s="192">
        <v>2894</v>
      </c>
      <c r="G64" s="253">
        <v>434</v>
      </c>
      <c r="H64" s="692">
        <v>300</v>
      </c>
      <c r="I64" s="626">
        <v>2160</v>
      </c>
      <c r="J64" s="626">
        <v>815</v>
      </c>
      <c r="K64" s="181">
        <v>446</v>
      </c>
      <c r="L64" s="626">
        <v>589</v>
      </c>
      <c r="M64" s="181">
        <v>245</v>
      </c>
      <c r="R64" s="627"/>
    </row>
    <row r="65" spans="1:18" s="334" customFormat="1" ht="12.75" customHeight="1">
      <c r="A65" s="465">
        <v>231223</v>
      </c>
      <c r="B65" s="629" t="s">
        <v>1020</v>
      </c>
      <c r="C65" s="192">
        <v>9992</v>
      </c>
      <c r="D65" s="624">
        <v>7.5</v>
      </c>
      <c r="E65" s="192">
        <v>749</v>
      </c>
      <c r="F65" s="192">
        <v>10000</v>
      </c>
      <c r="G65" s="253">
        <v>2670</v>
      </c>
      <c r="H65" s="692">
        <v>200</v>
      </c>
      <c r="I65" s="626">
        <v>7130</v>
      </c>
      <c r="J65" s="626">
        <v>2379</v>
      </c>
      <c r="K65" s="181">
        <v>2132</v>
      </c>
      <c r="L65" s="626">
        <v>0</v>
      </c>
      <c r="M65" s="181">
        <v>2497</v>
      </c>
      <c r="R65" s="627"/>
    </row>
    <row r="66" spans="1:18" s="334" customFormat="1" ht="12.75" customHeight="1">
      <c r="A66" s="465">
        <v>231224</v>
      </c>
      <c r="B66" s="629" t="s">
        <v>1021</v>
      </c>
      <c r="C66" s="192">
        <v>9600</v>
      </c>
      <c r="D66" s="624">
        <v>7.5</v>
      </c>
      <c r="E66" s="192">
        <v>720</v>
      </c>
      <c r="F66" s="192">
        <v>9600</v>
      </c>
      <c r="G66" s="253">
        <v>1844</v>
      </c>
      <c r="H66" s="692">
        <v>853</v>
      </c>
      <c r="I66" s="626">
        <v>6903</v>
      </c>
      <c r="J66" s="626">
        <v>1844</v>
      </c>
      <c r="K66" s="181">
        <v>979</v>
      </c>
      <c r="L66" s="626">
        <v>0</v>
      </c>
      <c r="M66" s="181">
        <v>2174</v>
      </c>
      <c r="R66" s="627"/>
    </row>
    <row r="67" spans="1:18" s="334" customFormat="1" ht="12.75" customHeight="1">
      <c r="A67" s="465">
        <v>231225</v>
      </c>
      <c r="B67" s="629" t="s">
        <v>1022</v>
      </c>
      <c r="C67" s="192">
        <v>4354</v>
      </c>
      <c r="D67" s="624">
        <v>8</v>
      </c>
      <c r="E67" s="192">
        <v>331</v>
      </c>
      <c r="F67" s="192">
        <v>6900</v>
      </c>
      <c r="G67" s="253">
        <v>1457</v>
      </c>
      <c r="H67" s="692">
        <v>2898</v>
      </c>
      <c r="I67" s="626">
        <v>2545</v>
      </c>
      <c r="J67" s="626">
        <v>1433</v>
      </c>
      <c r="K67" s="181">
        <v>2922</v>
      </c>
      <c r="L67" s="626">
        <v>0</v>
      </c>
      <c r="M67" s="181">
        <v>0</v>
      </c>
      <c r="R67" s="627"/>
    </row>
    <row r="68" spans="1:18" s="334" customFormat="1" ht="12.75" customHeight="1">
      <c r="A68" s="465">
        <v>231226</v>
      </c>
      <c r="B68" s="629" t="s">
        <v>1023</v>
      </c>
      <c r="C68" s="192">
        <v>449</v>
      </c>
      <c r="D68" s="624">
        <v>0</v>
      </c>
      <c r="E68" s="192">
        <v>0</v>
      </c>
      <c r="F68" s="192">
        <v>0</v>
      </c>
      <c r="G68" s="253">
        <v>0</v>
      </c>
      <c r="H68" s="692">
        <v>0</v>
      </c>
      <c r="I68" s="626">
        <v>0</v>
      </c>
      <c r="J68" s="626">
        <v>92</v>
      </c>
      <c r="K68" s="181">
        <v>47</v>
      </c>
      <c r="L68" s="626">
        <v>224</v>
      </c>
      <c r="M68" s="181">
        <v>90</v>
      </c>
      <c r="R68" s="627"/>
    </row>
    <row r="69" spans="1:18" s="334" customFormat="1" ht="12.75" customHeight="1">
      <c r="A69" s="465">
        <v>231227</v>
      </c>
      <c r="B69" s="629" t="s">
        <v>1024</v>
      </c>
      <c r="C69" s="192">
        <v>1105</v>
      </c>
      <c r="D69" s="624">
        <v>15</v>
      </c>
      <c r="E69" s="192">
        <v>166</v>
      </c>
      <c r="F69" s="192">
        <v>1560</v>
      </c>
      <c r="G69" s="253">
        <v>440</v>
      </c>
      <c r="H69" s="692">
        <v>0</v>
      </c>
      <c r="I69" s="626">
        <v>1120</v>
      </c>
      <c r="J69" s="626">
        <v>1105</v>
      </c>
      <c r="K69" s="181">
        <v>0</v>
      </c>
      <c r="L69" s="626">
        <v>663</v>
      </c>
      <c r="M69" s="181">
        <v>0</v>
      </c>
      <c r="R69" s="627"/>
    </row>
    <row r="70" spans="1:18" s="334" customFormat="1" ht="12.75" customHeight="1">
      <c r="A70" s="465">
        <v>231228</v>
      </c>
      <c r="B70" s="629" t="s">
        <v>1025</v>
      </c>
      <c r="C70" s="192">
        <v>400</v>
      </c>
      <c r="D70" s="624">
        <v>0</v>
      </c>
      <c r="E70" s="192">
        <v>0</v>
      </c>
      <c r="F70" s="192">
        <v>0</v>
      </c>
      <c r="G70" s="253">
        <v>0</v>
      </c>
      <c r="H70" s="692">
        <v>0</v>
      </c>
      <c r="I70" s="626">
        <v>0</v>
      </c>
      <c r="J70" s="626">
        <v>76</v>
      </c>
      <c r="K70" s="181">
        <v>117</v>
      </c>
      <c r="L70" s="626">
        <v>327</v>
      </c>
      <c r="M70" s="181">
        <v>0</v>
      </c>
      <c r="R70" s="627"/>
    </row>
    <row r="71" spans="1:18" s="334" customFormat="1" ht="12.75" customHeight="1">
      <c r="A71" s="465">
        <v>231229</v>
      </c>
      <c r="B71" s="629" t="s">
        <v>1026</v>
      </c>
      <c r="C71" s="192">
        <v>3413</v>
      </c>
      <c r="D71" s="624">
        <v>15</v>
      </c>
      <c r="E71" s="192">
        <v>511</v>
      </c>
      <c r="F71" s="192">
        <v>3805</v>
      </c>
      <c r="G71" s="253">
        <v>1500</v>
      </c>
      <c r="H71" s="692">
        <v>450</v>
      </c>
      <c r="I71" s="626">
        <v>1855</v>
      </c>
      <c r="J71" s="626">
        <v>1113</v>
      </c>
      <c r="K71" s="181">
        <v>824</v>
      </c>
      <c r="L71" s="626">
        <v>4</v>
      </c>
      <c r="M71" s="181">
        <v>864</v>
      </c>
      <c r="R71" s="627"/>
    </row>
    <row r="72" spans="1:18" s="334" customFormat="1" ht="12.75" customHeight="1">
      <c r="A72" s="465">
        <v>231230</v>
      </c>
      <c r="B72" s="629" t="s">
        <v>1027</v>
      </c>
      <c r="C72" s="192">
        <v>3021</v>
      </c>
      <c r="D72" s="624">
        <v>15</v>
      </c>
      <c r="E72" s="192">
        <v>453</v>
      </c>
      <c r="F72" s="192">
        <v>3001</v>
      </c>
      <c r="G72" s="253">
        <v>900</v>
      </c>
      <c r="H72" s="692">
        <v>200</v>
      </c>
      <c r="I72" s="626">
        <v>1901</v>
      </c>
      <c r="J72" s="626">
        <v>562</v>
      </c>
      <c r="K72" s="181">
        <v>414</v>
      </c>
      <c r="L72" s="626">
        <v>0</v>
      </c>
      <c r="M72" s="181">
        <v>150</v>
      </c>
      <c r="R72" s="627"/>
    </row>
    <row r="73" spans="1:18" s="334" customFormat="1" ht="12.75" customHeight="1">
      <c r="A73" s="465">
        <v>231231</v>
      </c>
      <c r="B73" s="629" t="s">
        <v>1028</v>
      </c>
      <c r="C73" s="192">
        <v>52133</v>
      </c>
      <c r="D73" s="624">
        <v>6</v>
      </c>
      <c r="E73" s="192">
        <v>2895</v>
      </c>
      <c r="F73" s="192">
        <v>60000</v>
      </c>
      <c r="G73" s="253">
        <v>36966</v>
      </c>
      <c r="H73" s="692">
        <v>11535</v>
      </c>
      <c r="I73" s="626">
        <v>11499</v>
      </c>
      <c r="J73" s="626">
        <v>36966</v>
      </c>
      <c r="K73" s="181">
        <v>15167</v>
      </c>
      <c r="L73" s="626">
        <v>0</v>
      </c>
      <c r="M73" s="181">
        <v>46011</v>
      </c>
      <c r="R73" s="627"/>
    </row>
    <row r="74" spans="1:18" s="334" customFormat="1" ht="25.5" customHeight="1">
      <c r="A74" s="465">
        <v>231232</v>
      </c>
      <c r="B74" s="629" t="s">
        <v>1029</v>
      </c>
      <c r="C74" s="192">
        <v>401855</v>
      </c>
      <c r="D74" s="624">
        <v>68</v>
      </c>
      <c r="E74" s="192">
        <v>271821</v>
      </c>
      <c r="F74" s="192">
        <v>413000</v>
      </c>
      <c r="G74" s="253">
        <v>10437</v>
      </c>
      <c r="H74" s="692">
        <v>19304</v>
      </c>
      <c r="I74" s="626">
        <v>383259</v>
      </c>
      <c r="J74" s="626">
        <v>10798</v>
      </c>
      <c r="K74" s="181">
        <v>27648</v>
      </c>
      <c r="L74" s="626">
        <v>0</v>
      </c>
      <c r="M74" s="181">
        <v>0</v>
      </c>
      <c r="R74" s="627"/>
    </row>
    <row r="75" spans="1:18" s="334" customFormat="1" ht="12.75" customHeight="1">
      <c r="A75" s="465">
        <v>231233</v>
      </c>
      <c r="B75" s="629" t="s">
        <v>1030</v>
      </c>
      <c r="C75" s="192">
        <v>6264</v>
      </c>
      <c r="D75" s="624">
        <v>12</v>
      </c>
      <c r="E75" s="192">
        <v>771</v>
      </c>
      <c r="F75" s="192">
        <v>6461</v>
      </c>
      <c r="G75" s="253">
        <v>900</v>
      </c>
      <c r="H75" s="692">
        <v>350</v>
      </c>
      <c r="I75" s="626">
        <v>5211</v>
      </c>
      <c r="J75" s="626">
        <v>489</v>
      </c>
      <c r="K75" s="181">
        <v>821</v>
      </c>
      <c r="L75" s="626">
        <v>0</v>
      </c>
      <c r="M75" s="181">
        <v>400</v>
      </c>
      <c r="R75" s="627"/>
    </row>
    <row r="76" spans="1:18" s="334" customFormat="1" ht="12.75" customHeight="1">
      <c r="A76" s="465">
        <v>231234</v>
      </c>
      <c r="B76" s="629" t="s">
        <v>1031</v>
      </c>
      <c r="C76" s="192">
        <v>558</v>
      </c>
      <c r="D76" s="624">
        <v>0</v>
      </c>
      <c r="E76" s="192">
        <v>0</v>
      </c>
      <c r="F76" s="192">
        <v>0</v>
      </c>
      <c r="G76" s="253">
        <v>0</v>
      </c>
      <c r="H76" s="692">
        <v>0</v>
      </c>
      <c r="I76" s="626">
        <v>0</v>
      </c>
      <c r="J76" s="626">
        <v>43</v>
      </c>
      <c r="K76" s="181">
        <v>39</v>
      </c>
      <c r="L76" s="626">
        <v>247</v>
      </c>
      <c r="M76" s="181">
        <v>0</v>
      </c>
      <c r="R76" s="627"/>
    </row>
    <row r="77" spans="1:18" s="334" customFormat="1" ht="12.75" customHeight="1">
      <c r="A77" s="465">
        <v>231235</v>
      </c>
      <c r="B77" s="629" t="s">
        <v>1032</v>
      </c>
      <c r="C77" s="192">
        <v>12000</v>
      </c>
      <c r="D77" s="624">
        <v>15</v>
      </c>
      <c r="E77" s="192">
        <v>1800</v>
      </c>
      <c r="F77" s="192">
        <v>19986</v>
      </c>
      <c r="G77" s="253">
        <v>100</v>
      </c>
      <c r="H77" s="692">
        <v>1150</v>
      </c>
      <c r="I77" s="626">
        <v>18736</v>
      </c>
      <c r="J77" s="626">
        <v>841</v>
      </c>
      <c r="K77" s="181">
        <v>3743</v>
      </c>
      <c r="L77" s="626">
        <v>3315</v>
      </c>
      <c r="M77" s="181">
        <v>0</v>
      </c>
      <c r="R77" s="627"/>
    </row>
    <row r="78" spans="1:18" s="334" customFormat="1" ht="12.75" customHeight="1">
      <c r="A78" s="465">
        <v>231236</v>
      </c>
      <c r="B78" s="629" t="s">
        <v>1033</v>
      </c>
      <c r="C78" s="192">
        <v>19946</v>
      </c>
      <c r="D78" s="624">
        <v>0</v>
      </c>
      <c r="E78" s="192">
        <v>0</v>
      </c>
      <c r="F78" s="192">
        <v>25</v>
      </c>
      <c r="G78" s="253">
        <v>25</v>
      </c>
      <c r="H78" s="692">
        <v>0</v>
      </c>
      <c r="I78" s="626">
        <v>0</v>
      </c>
      <c r="J78" s="626">
        <v>2301</v>
      </c>
      <c r="K78" s="181">
        <v>5580</v>
      </c>
      <c r="L78" s="626">
        <v>7978</v>
      </c>
      <c r="M78" s="181">
        <v>2445</v>
      </c>
      <c r="R78" s="627"/>
    </row>
    <row r="79" spans="1:18" s="334" customFormat="1" ht="12.75" customHeight="1">
      <c r="A79" s="465">
        <v>231237</v>
      </c>
      <c r="B79" s="629" t="s">
        <v>1034</v>
      </c>
      <c r="C79" s="192">
        <v>590</v>
      </c>
      <c r="D79" s="624">
        <v>0</v>
      </c>
      <c r="E79" s="192">
        <v>0</v>
      </c>
      <c r="F79" s="192">
        <v>0</v>
      </c>
      <c r="G79" s="253">
        <v>0</v>
      </c>
      <c r="H79" s="692">
        <v>0</v>
      </c>
      <c r="I79" s="626">
        <v>0</v>
      </c>
      <c r="J79" s="626">
        <v>0</v>
      </c>
      <c r="K79" s="181">
        <v>95</v>
      </c>
      <c r="L79" s="626">
        <v>0</v>
      </c>
      <c r="M79" s="181">
        <v>207</v>
      </c>
      <c r="R79" s="627"/>
    </row>
    <row r="80" spans="1:18" s="334" customFormat="1" ht="12.75" customHeight="1">
      <c r="A80" s="465">
        <v>231238</v>
      </c>
      <c r="B80" s="629" t="s">
        <v>1035</v>
      </c>
      <c r="C80" s="192">
        <v>7182</v>
      </c>
      <c r="D80" s="624">
        <v>15</v>
      </c>
      <c r="E80" s="192">
        <v>1077</v>
      </c>
      <c r="F80" s="192">
        <v>9866</v>
      </c>
      <c r="G80" s="253">
        <v>215</v>
      </c>
      <c r="H80" s="692">
        <v>852</v>
      </c>
      <c r="I80" s="626">
        <v>8799</v>
      </c>
      <c r="J80" s="626">
        <v>12</v>
      </c>
      <c r="K80" s="181">
        <v>1206</v>
      </c>
      <c r="L80" s="626">
        <v>1221</v>
      </c>
      <c r="M80" s="181">
        <v>1221</v>
      </c>
      <c r="R80" s="627"/>
    </row>
    <row r="81" spans="1:18" s="334" customFormat="1" ht="12.75" customHeight="1">
      <c r="A81" s="465">
        <v>231239</v>
      </c>
      <c r="B81" s="629" t="s">
        <v>1036</v>
      </c>
      <c r="C81" s="192">
        <v>24000</v>
      </c>
      <c r="D81" s="624">
        <v>15</v>
      </c>
      <c r="E81" s="192">
        <v>3600</v>
      </c>
      <c r="F81" s="192">
        <v>24000</v>
      </c>
      <c r="G81" s="253">
        <v>0</v>
      </c>
      <c r="H81" s="692">
        <v>6</v>
      </c>
      <c r="I81" s="626">
        <v>23994</v>
      </c>
      <c r="J81" s="626">
        <v>0</v>
      </c>
      <c r="K81" s="181">
        <v>6</v>
      </c>
      <c r="L81" s="626">
        <v>0</v>
      </c>
      <c r="M81" s="181">
        <v>0</v>
      </c>
      <c r="R81" s="627"/>
    </row>
    <row r="82" spans="1:18" s="334" customFormat="1" ht="12.75" customHeight="1">
      <c r="A82" s="465">
        <v>231240</v>
      </c>
      <c r="B82" s="629" t="s">
        <v>1037</v>
      </c>
      <c r="C82" s="192">
        <v>1062746</v>
      </c>
      <c r="D82" s="624">
        <v>44</v>
      </c>
      <c r="E82" s="192">
        <v>471319</v>
      </c>
      <c r="F82" s="192">
        <v>524000</v>
      </c>
      <c r="G82" s="253">
        <v>4572</v>
      </c>
      <c r="H82" s="692">
        <v>3737</v>
      </c>
      <c r="I82" s="626">
        <v>515691</v>
      </c>
      <c r="J82" s="626">
        <v>4525</v>
      </c>
      <c r="K82" s="181">
        <v>3785</v>
      </c>
      <c r="L82" s="626">
        <v>0</v>
      </c>
      <c r="M82" s="181">
        <v>0</v>
      </c>
      <c r="R82" s="627"/>
    </row>
    <row r="83" spans="1:13" s="334" customFormat="1" ht="12.75" customHeight="1">
      <c r="A83" s="465">
        <v>231241</v>
      </c>
      <c r="B83" s="629" t="s">
        <v>1038</v>
      </c>
      <c r="C83" s="192">
        <v>151000</v>
      </c>
      <c r="D83" s="624">
        <v>15</v>
      </c>
      <c r="E83" s="192">
        <v>22650</v>
      </c>
      <c r="F83" s="857">
        <v>430000</v>
      </c>
      <c r="G83" s="253">
        <v>1025</v>
      </c>
      <c r="H83" s="692">
        <v>83</v>
      </c>
      <c r="I83" s="859">
        <v>367340</v>
      </c>
      <c r="J83" s="626">
        <v>1025</v>
      </c>
      <c r="K83" s="181">
        <v>83</v>
      </c>
      <c r="L83" s="626">
        <v>0</v>
      </c>
      <c r="M83" s="181">
        <v>0</v>
      </c>
    </row>
    <row r="84" spans="1:13" s="334" customFormat="1" ht="12.75" customHeight="1">
      <c r="A84" s="465">
        <v>231242</v>
      </c>
      <c r="B84" s="629" t="s">
        <v>1039</v>
      </c>
      <c r="C84" s="192">
        <v>83500</v>
      </c>
      <c r="D84" s="624">
        <v>15</v>
      </c>
      <c r="E84" s="192">
        <v>12525</v>
      </c>
      <c r="F84" s="858"/>
      <c r="G84" s="253">
        <v>22</v>
      </c>
      <c r="H84" s="692">
        <v>45</v>
      </c>
      <c r="I84" s="860"/>
      <c r="J84" s="626">
        <v>17</v>
      </c>
      <c r="K84" s="181">
        <v>50</v>
      </c>
      <c r="L84" s="626">
        <v>0</v>
      </c>
      <c r="M84" s="181">
        <v>0</v>
      </c>
    </row>
    <row r="85" spans="1:13" s="334" customFormat="1" ht="12.75" customHeight="1">
      <c r="A85" s="465">
        <v>231243</v>
      </c>
      <c r="B85" s="629" t="s">
        <v>1040</v>
      </c>
      <c r="C85" s="192">
        <v>44548</v>
      </c>
      <c r="D85" s="624">
        <v>31</v>
      </c>
      <c r="E85" s="192">
        <v>13811</v>
      </c>
      <c r="F85" s="858"/>
      <c r="G85" s="253">
        <v>1750</v>
      </c>
      <c r="H85" s="692">
        <v>42797</v>
      </c>
      <c r="I85" s="860"/>
      <c r="J85" s="626">
        <v>1750</v>
      </c>
      <c r="K85" s="181">
        <v>42798</v>
      </c>
      <c r="L85" s="626">
        <v>0</v>
      </c>
      <c r="M85" s="181">
        <v>30736</v>
      </c>
    </row>
    <row r="86" spans="1:18" s="334" customFormat="1" ht="12.75" customHeight="1">
      <c r="A86" s="465">
        <v>231245</v>
      </c>
      <c r="B86" s="629" t="s">
        <v>1041</v>
      </c>
      <c r="C86" s="192">
        <v>63251</v>
      </c>
      <c r="D86" s="624">
        <v>0</v>
      </c>
      <c r="E86" s="192">
        <v>0</v>
      </c>
      <c r="F86" s="192">
        <v>7000</v>
      </c>
      <c r="G86" s="253">
        <v>6541</v>
      </c>
      <c r="H86" s="692">
        <v>353</v>
      </c>
      <c r="I86" s="626">
        <v>106</v>
      </c>
      <c r="J86" s="626">
        <v>6541</v>
      </c>
      <c r="K86" s="181">
        <v>346</v>
      </c>
      <c r="L86" s="626">
        <v>0</v>
      </c>
      <c r="M86" s="181">
        <v>4421</v>
      </c>
      <c r="R86" s="627"/>
    </row>
    <row r="87" spans="1:18" s="334" customFormat="1" ht="12.75" customHeight="1">
      <c r="A87" s="465">
        <v>231249</v>
      </c>
      <c r="B87" s="629" t="s">
        <v>1042</v>
      </c>
      <c r="C87" s="192">
        <v>464</v>
      </c>
      <c r="D87" s="624">
        <v>0</v>
      </c>
      <c r="E87" s="192">
        <v>2</v>
      </c>
      <c r="F87" s="192">
        <v>0</v>
      </c>
      <c r="G87" s="253">
        <v>0</v>
      </c>
      <c r="H87" s="692">
        <v>0</v>
      </c>
      <c r="I87" s="626">
        <v>0</v>
      </c>
      <c r="J87" s="626">
        <v>0</v>
      </c>
      <c r="K87" s="181">
        <v>16</v>
      </c>
      <c r="L87" s="626">
        <v>0</v>
      </c>
      <c r="M87" s="181">
        <v>100</v>
      </c>
      <c r="R87" s="627"/>
    </row>
    <row r="88" spans="1:18" s="334" customFormat="1" ht="25.5" customHeight="1">
      <c r="A88" s="465">
        <v>231250</v>
      </c>
      <c r="B88" s="629" t="s">
        <v>1043</v>
      </c>
      <c r="C88" s="192">
        <v>5300</v>
      </c>
      <c r="D88" s="624">
        <v>10</v>
      </c>
      <c r="E88" s="192">
        <v>530</v>
      </c>
      <c r="F88" s="192">
        <v>5300</v>
      </c>
      <c r="G88" s="253">
        <v>1500</v>
      </c>
      <c r="H88" s="692">
        <v>0</v>
      </c>
      <c r="I88" s="626">
        <v>3800</v>
      </c>
      <c r="J88" s="626">
        <v>198</v>
      </c>
      <c r="K88" s="181">
        <v>1100</v>
      </c>
      <c r="L88" s="626">
        <v>0</v>
      </c>
      <c r="M88" s="181">
        <v>1</v>
      </c>
      <c r="R88" s="627"/>
    </row>
    <row r="89" spans="1:18" s="334" customFormat="1" ht="12.75" customHeight="1">
      <c r="A89" s="465">
        <v>231251</v>
      </c>
      <c r="B89" s="629" t="s">
        <v>1044</v>
      </c>
      <c r="C89" s="192">
        <v>5531</v>
      </c>
      <c r="D89" s="624">
        <v>0</v>
      </c>
      <c r="E89" s="192">
        <v>0</v>
      </c>
      <c r="F89" s="192">
        <v>0</v>
      </c>
      <c r="G89" s="253">
        <v>0</v>
      </c>
      <c r="H89" s="692">
        <v>0</v>
      </c>
      <c r="I89" s="626">
        <v>0</v>
      </c>
      <c r="J89" s="626">
        <v>72</v>
      </c>
      <c r="K89" s="181">
        <v>1744</v>
      </c>
      <c r="L89" s="626">
        <v>3030</v>
      </c>
      <c r="M89" s="181">
        <v>0</v>
      </c>
      <c r="R89" s="627"/>
    </row>
    <row r="90" spans="1:18" s="334" customFormat="1" ht="25.5" customHeight="1">
      <c r="A90" s="465">
        <v>231252</v>
      </c>
      <c r="B90" s="629" t="s">
        <v>1045</v>
      </c>
      <c r="C90" s="192">
        <v>6335</v>
      </c>
      <c r="D90" s="624">
        <v>20</v>
      </c>
      <c r="E90" s="192">
        <v>1264</v>
      </c>
      <c r="F90" s="192">
        <v>5635</v>
      </c>
      <c r="G90" s="253">
        <v>3</v>
      </c>
      <c r="H90" s="692">
        <v>839</v>
      </c>
      <c r="I90" s="626">
        <v>4793</v>
      </c>
      <c r="J90" s="626">
        <v>3</v>
      </c>
      <c r="K90" s="181">
        <v>1539</v>
      </c>
      <c r="L90" s="626">
        <v>0</v>
      </c>
      <c r="M90" s="181">
        <v>0</v>
      </c>
      <c r="R90" s="627"/>
    </row>
    <row r="91" spans="1:18" s="334" customFormat="1" ht="12.75" customHeight="1">
      <c r="A91" s="465">
        <v>231253</v>
      </c>
      <c r="B91" s="629" t="s">
        <v>1046</v>
      </c>
      <c r="C91" s="192">
        <v>2119</v>
      </c>
      <c r="D91" s="624">
        <v>0</v>
      </c>
      <c r="E91" s="192">
        <v>0</v>
      </c>
      <c r="F91" s="192">
        <v>5846</v>
      </c>
      <c r="G91" s="253">
        <v>1</v>
      </c>
      <c r="H91" s="692">
        <v>0</v>
      </c>
      <c r="I91" s="626">
        <v>5845</v>
      </c>
      <c r="J91" s="626">
        <v>1</v>
      </c>
      <c r="K91" s="181">
        <v>0</v>
      </c>
      <c r="L91" s="626">
        <v>0</v>
      </c>
      <c r="M91" s="181">
        <v>0</v>
      </c>
      <c r="R91" s="627"/>
    </row>
    <row r="92" spans="1:18" s="334" customFormat="1" ht="12.75" customHeight="1">
      <c r="A92" s="465">
        <v>231254</v>
      </c>
      <c r="B92" s="629" t="s">
        <v>1047</v>
      </c>
      <c r="C92" s="192">
        <v>4689</v>
      </c>
      <c r="D92" s="624">
        <v>15</v>
      </c>
      <c r="E92" s="192">
        <v>703</v>
      </c>
      <c r="F92" s="192">
        <v>10000</v>
      </c>
      <c r="G92" s="253">
        <v>204</v>
      </c>
      <c r="H92" s="692">
        <v>258</v>
      </c>
      <c r="I92" s="626">
        <v>9538</v>
      </c>
      <c r="J92" s="626">
        <v>204</v>
      </c>
      <c r="K92" s="181">
        <v>258</v>
      </c>
      <c r="L92" s="626">
        <v>0</v>
      </c>
      <c r="M92" s="181">
        <v>0</v>
      </c>
      <c r="R92" s="627"/>
    </row>
    <row r="93" spans="1:18" s="334" customFormat="1" ht="12.75" customHeight="1">
      <c r="A93" s="465">
        <v>231255</v>
      </c>
      <c r="B93" s="629" t="s">
        <v>1048</v>
      </c>
      <c r="C93" s="192">
        <v>11750</v>
      </c>
      <c r="D93" s="624">
        <v>10</v>
      </c>
      <c r="E93" s="192">
        <v>1175</v>
      </c>
      <c r="F93" s="192">
        <v>17100</v>
      </c>
      <c r="G93" s="253">
        <v>1</v>
      </c>
      <c r="H93" s="692">
        <v>0</v>
      </c>
      <c r="I93" s="626">
        <v>17099</v>
      </c>
      <c r="J93" s="626">
        <v>1</v>
      </c>
      <c r="K93" s="181">
        <v>0</v>
      </c>
      <c r="L93" s="626">
        <v>0</v>
      </c>
      <c r="M93" s="181">
        <v>0</v>
      </c>
      <c r="R93" s="627"/>
    </row>
    <row r="94" spans="1:18" s="334" customFormat="1" ht="25.5" customHeight="1">
      <c r="A94" s="465">
        <v>231257</v>
      </c>
      <c r="B94" s="629" t="s">
        <v>1049</v>
      </c>
      <c r="C94" s="192">
        <v>116013</v>
      </c>
      <c r="D94" s="624">
        <v>0</v>
      </c>
      <c r="E94" s="192">
        <v>0</v>
      </c>
      <c r="F94" s="192">
        <v>0</v>
      </c>
      <c r="G94" s="253">
        <v>0</v>
      </c>
      <c r="H94" s="692">
        <v>0</v>
      </c>
      <c r="I94" s="626">
        <v>0</v>
      </c>
      <c r="J94" s="626">
        <v>0</v>
      </c>
      <c r="K94" s="181">
        <v>0</v>
      </c>
      <c r="L94" s="626">
        <v>0</v>
      </c>
      <c r="M94" s="181">
        <v>34804</v>
      </c>
      <c r="N94" s="861"/>
      <c r="R94" s="627"/>
    </row>
    <row r="95" spans="1:18" s="334" customFormat="1" ht="25.5" customHeight="1">
      <c r="A95" s="465">
        <v>231258</v>
      </c>
      <c r="B95" s="629" t="s">
        <v>1050</v>
      </c>
      <c r="C95" s="192">
        <v>42187</v>
      </c>
      <c r="D95" s="624">
        <v>0</v>
      </c>
      <c r="E95" s="192">
        <v>0</v>
      </c>
      <c r="F95" s="192">
        <v>0</v>
      </c>
      <c r="G95" s="253">
        <v>0</v>
      </c>
      <c r="H95" s="692">
        <v>0</v>
      </c>
      <c r="I95" s="626">
        <v>0</v>
      </c>
      <c r="J95" s="626">
        <v>0</v>
      </c>
      <c r="K95" s="181">
        <v>0</v>
      </c>
      <c r="L95" s="626">
        <v>0</v>
      </c>
      <c r="M95" s="181">
        <v>12656</v>
      </c>
      <c r="N95" s="861"/>
      <c r="R95" s="627"/>
    </row>
    <row r="96" spans="1:18" s="334" customFormat="1" ht="25.5" customHeight="1">
      <c r="A96" s="465">
        <v>231259</v>
      </c>
      <c r="B96" s="629" t="s">
        <v>1051</v>
      </c>
      <c r="C96" s="693">
        <v>52733</v>
      </c>
      <c r="D96" s="694">
        <v>0</v>
      </c>
      <c r="E96" s="693">
        <v>0</v>
      </c>
      <c r="F96" s="693">
        <v>0</v>
      </c>
      <c r="G96" s="253">
        <v>0</v>
      </c>
      <c r="H96" s="695">
        <v>0</v>
      </c>
      <c r="I96" s="625">
        <v>0</v>
      </c>
      <c r="J96" s="625">
        <v>0</v>
      </c>
      <c r="K96" s="181">
        <v>0</v>
      </c>
      <c r="L96" s="625">
        <v>0</v>
      </c>
      <c r="M96" s="181">
        <v>15820</v>
      </c>
      <c r="N96" s="861"/>
      <c r="R96" s="627"/>
    </row>
    <row r="97" spans="1:18" s="334" customFormat="1" ht="25.5" customHeight="1">
      <c r="A97" s="696">
        <v>231261</v>
      </c>
      <c r="B97" s="628" t="s">
        <v>1052</v>
      </c>
      <c r="C97" s="693">
        <v>1565</v>
      </c>
      <c r="D97" s="694">
        <v>10</v>
      </c>
      <c r="E97" s="693">
        <v>157</v>
      </c>
      <c r="F97" s="693">
        <v>1565</v>
      </c>
      <c r="G97" s="253">
        <v>0</v>
      </c>
      <c r="H97" s="695">
        <v>486</v>
      </c>
      <c r="I97" s="625">
        <v>1079</v>
      </c>
      <c r="J97" s="625">
        <v>0</v>
      </c>
      <c r="K97" s="181">
        <v>486</v>
      </c>
      <c r="L97" s="625">
        <v>0</v>
      </c>
      <c r="M97" s="181">
        <v>0</v>
      </c>
      <c r="R97" s="627"/>
    </row>
    <row r="98" spans="1:18" s="334" customFormat="1" ht="25.5" customHeight="1">
      <c r="A98" s="696">
        <v>231262</v>
      </c>
      <c r="B98" s="628" t="s">
        <v>1053</v>
      </c>
      <c r="C98" s="693">
        <v>3349</v>
      </c>
      <c r="D98" s="694">
        <v>10</v>
      </c>
      <c r="E98" s="693">
        <v>335</v>
      </c>
      <c r="F98" s="693">
        <v>3349</v>
      </c>
      <c r="G98" s="253">
        <v>0</v>
      </c>
      <c r="H98" s="695">
        <v>6</v>
      </c>
      <c r="I98" s="625">
        <v>3343</v>
      </c>
      <c r="J98" s="625">
        <v>0</v>
      </c>
      <c r="K98" s="181">
        <v>6</v>
      </c>
      <c r="L98" s="625">
        <v>0</v>
      </c>
      <c r="M98" s="181">
        <v>0</v>
      </c>
      <c r="R98" s="627"/>
    </row>
    <row r="99" spans="1:18" s="334" customFormat="1" ht="12.75" customHeight="1">
      <c r="A99" s="696">
        <v>231264</v>
      </c>
      <c r="B99" s="628" t="s">
        <v>1054</v>
      </c>
      <c r="C99" s="693">
        <v>59400</v>
      </c>
      <c r="D99" s="694">
        <v>0</v>
      </c>
      <c r="E99" s="693">
        <v>0</v>
      </c>
      <c r="F99" s="612">
        <v>14500</v>
      </c>
      <c r="G99" s="253">
        <v>0</v>
      </c>
      <c r="H99" s="695">
        <v>120</v>
      </c>
      <c r="I99" s="253">
        <v>14285</v>
      </c>
      <c r="J99" s="625">
        <v>0</v>
      </c>
      <c r="K99" s="181">
        <v>120</v>
      </c>
      <c r="L99" s="625">
        <v>0</v>
      </c>
      <c r="M99" s="181">
        <v>0</v>
      </c>
      <c r="R99" s="627"/>
    </row>
    <row r="100" spans="1:18" s="334" customFormat="1" ht="12.75" customHeight="1">
      <c r="A100" s="696">
        <v>231265</v>
      </c>
      <c r="B100" s="628" t="s">
        <v>1055</v>
      </c>
      <c r="C100" s="693">
        <v>48620</v>
      </c>
      <c r="D100" s="694">
        <v>0</v>
      </c>
      <c r="E100" s="693">
        <v>0</v>
      </c>
      <c r="F100" s="846"/>
      <c r="G100" s="253">
        <v>0</v>
      </c>
      <c r="H100" s="695">
        <v>95</v>
      </c>
      <c r="I100" s="253"/>
      <c r="J100" s="625">
        <v>0</v>
      </c>
      <c r="K100" s="181">
        <v>95</v>
      </c>
      <c r="L100" s="625">
        <v>0</v>
      </c>
      <c r="M100" s="181">
        <v>0</v>
      </c>
      <c r="R100" s="627"/>
    </row>
    <row r="101" spans="1:13" s="466" customFormat="1" ht="23.25" customHeight="1">
      <c r="A101" s="697" t="s">
        <v>364</v>
      </c>
      <c r="B101" s="697"/>
      <c r="C101" s="698">
        <f>SUM(C5:C100)</f>
        <v>8267955</v>
      </c>
      <c r="D101" s="698" t="s">
        <v>202</v>
      </c>
      <c r="E101" s="698">
        <f aca="true" t="shared" si="0" ref="E101:M101">SUM(E5:E100)</f>
        <v>2067808</v>
      </c>
      <c r="F101" s="698">
        <f t="shared" si="0"/>
        <v>6350843</v>
      </c>
      <c r="G101" s="698">
        <f t="shared" si="0"/>
        <v>728315</v>
      </c>
      <c r="H101" s="698">
        <f t="shared" si="0"/>
        <v>337553</v>
      </c>
      <c r="I101" s="698">
        <f t="shared" si="0"/>
        <v>4441676</v>
      </c>
      <c r="J101" s="698">
        <f t="shared" si="0"/>
        <v>1062088</v>
      </c>
      <c r="K101" s="698">
        <f t="shared" si="0"/>
        <v>536923</v>
      </c>
      <c r="L101" s="698">
        <f t="shared" si="0"/>
        <v>536256</v>
      </c>
      <c r="M101" s="547">
        <f t="shared" si="0"/>
        <v>432974</v>
      </c>
    </row>
    <row r="102" spans="1:13" s="120" customFormat="1" ht="12.75" customHeight="1">
      <c r="A102" s="849"/>
      <c r="B102" s="382"/>
      <c r="C102" s="467"/>
      <c r="D102" s="468"/>
      <c r="E102" s="467"/>
      <c r="F102" s="467"/>
      <c r="G102" s="467"/>
      <c r="H102" s="20"/>
      <c r="I102" s="20"/>
      <c r="J102" s="20"/>
      <c r="K102" s="15"/>
      <c r="L102" s="20"/>
      <c r="M102" s="15"/>
    </row>
    <row r="103" spans="2:13" ht="25.5">
      <c r="B103" s="281" t="s">
        <v>1056</v>
      </c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</row>
    <row r="104" ht="12.75" customHeight="1">
      <c r="B104" s="474" t="s">
        <v>1057</v>
      </c>
    </row>
    <row r="105" ht="12.75" customHeight="1">
      <c r="B105" s="382" t="s">
        <v>1058</v>
      </c>
    </row>
    <row r="106" spans="1:13" s="120" customFormat="1" ht="24" customHeight="1">
      <c r="A106" s="466"/>
      <c r="C106" s="467"/>
      <c r="D106" s="468"/>
      <c r="E106" s="467"/>
      <c r="F106" s="467"/>
      <c r="G106" s="467"/>
      <c r="H106" s="20"/>
      <c r="I106" s="20"/>
      <c r="J106" s="20"/>
      <c r="K106" s="15"/>
      <c r="L106" s="20"/>
      <c r="M106" s="15"/>
    </row>
    <row r="107" spans="1:13" s="120" customFormat="1" ht="24" customHeight="1">
      <c r="A107" s="850" t="s">
        <v>1059</v>
      </c>
      <c r="B107" s="851"/>
      <c r="C107" s="467"/>
      <c r="D107" s="468"/>
      <c r="E107" s="467"/>
      <c r="F107" s="467"/>
      <c r="G107" s="467"/>
      <c r="H107" s="20"/>
      <c r="I107" s="20"/>
      <c r="J107" s="20"/>
      <c r="K107" s="15"/>
      <c r="L107" s="20"/>
      <c r="M107" s="15"/>
    </row>
    <row r="108" spans="1:13" s="120" customFormat="1" ht="12.75" customHeight="1">
      <c r="A108" s="634"/>
      <c r="B108" s="635"/>
      <c r="C108" s="467"/>
      <c r="D108" s="468"/>
      <c r="E108" s="467"/>
      <c r="F108" s="467"/>
      <c r="G108" s="467"/>
      <c r="H108" s="20"/>
      <c r="I108" s="20"/>
      <c r="J108" s="20"/>
      <c r="K108" s="15"/>
      <c r="L108" s="20"/>
      <c r="M108" s="15"/>
    </row>
    <row r="109" spans="1:14" s="334" customFormat="1" ht="12.75" customHeight="1">
      <c r="A109" s="103" t="s">
        <v>1060</v>
      </c>
      <c r="B109" s="107" t="s">
        <v>1061</v>
      </c>
      <c r="C109" s="192">
        <v>70029</v>
      </c>
      <c r="D109" s="699">
        <v>0</v>
      </c>
      <c r="E109" s="192">
        <v>0</v>
      </c>
      <c r="F109" s="192">
        <v>60629</v>
      </c>
      <c r="G109" s="253">
        <v>34200</v>
      </c>
      <c r="H109" s="626">
        <v>0</v>
      </c>
      <c r="I109" s="626">
        <v>0</v>
      </c>
      <c r="J109" s="626">
        <v>43986</v>
      </c>
      <c r="K109" s="181">
        <v>0</v>
      </c>
      <c r="L109" s="626">
        <v>43985</v>
      </c>
      <c r="M109" s="181">
        <v>0</v>
      </c>
      <c r="N109" s="627"/>
    </row>
    <row r="110" spans="1:14" s="334" customFormat="1" ht="12.75" customHeight="1">
      <c r="A110" s="103" t="s">
        <v>1062</v>
      </c>
      <c r="B110" s="628" t="s">
        <v>1063</v>
      </c>
      <c r="C110" s="192">
        <v>1308</v>
      </c>
      <c r="D110" s="699">
        <f aca="true" t="shared" si="1" ref="D110:D136">E110/C110*100</f>
        <v>0</v>
      </c>
      <c r="E110" s="192">
        <v>0</v>
      </c>
      <c r="F110" s="612">
        <v>1939</v>
      </c>
      <c r="G110" s="700">
        <v>1939</v>
      </c>
      <c r="H110" s="847">
        <v>0</v>
      </c>
      <c r="I110" s="847">
        <v>0</v>
      </c>
      <c r="J110" s="626">
        <v>1428</v>
      </c>
      <c r="K110" s="181">
        <v>0</v>
      </c>
      <c r="L110" s="840">
        <v>1871</v>
      </c>
      <c r="M110" s="842">
        <v>0</v>
      </c>
      <c r="N110" s="627"/>
    </row>
    <row r="111" spans="1:14" s="334" customFormat="1" ht="12.75" customHeight="1">
      <c r="A111" s="103" t="s">
        <v>1062</v>
      </c>
      <c r="B111" s="628" t="s">
        <v>1064</v>
      </c>
      <c r="C111" s="192">
        <v>361</v>
      </c>
      <c r="D111" s="699">
        <f t="shared" si="1"/>
        <v>0</v>
      </c>
      <c r="E111" s="192">
        <v>0</v>
      </c>
      <c r="F111" s="846"/>
      <c r="G111" s="701">
        <v>0</v>
      </c>
      <c r="H111" s="848"/>
      <c r="I111" s="848"/>
      <c r="J111" s="626">
        <v>361</v>
      </c>
      <c r="K111" s="181">
        <v>0</v>
      </c>
      <c r="L111" s="841"/>
      <c r="M111" s="843"/>
      <c r="N111" s="627"/>
    </row>
    <row r="112" spans="1:14" s="334" customFormat="1" ht="25.5" customHeight="1">
      <c r="A112" s="103" t="s">
        <v>1065</v>
      </c>
      <c r="B112" s="628" t="s">
        <v>1066</v>
      </c>
      <c r="C112" s="181">
        <v>22454</v>
      </c>
      <c r="D112" s="630">
        <f t="shared" si="1"/>
        <v>11.841988064487396</v>
      </c>
      <c r="E112" s="181">
        <v>2659</v>
      </c>
      <c r="F112" s="181">
        <v>21000</v>
      </c>
      <c r="G112" s="702">
        <v>14000</v>
      </c>
      <c r="H112" s="626">
        <v>0</v>
      </c>
      <c r="I112" s="625">
        <v>0</v>
      </c>
      <c r="J112" s="626">
        <v>22454</v>
      </c>
      <c r="K112" s="181">
        <v>0</v>
      </c>
      <c r="L112" s="626">
        <v>19795</v>
      </c>
      <c r="M112" s="181">
        <v>0</v>
      </c>
      <c r="N112" s="627"/>
    </row>
    <row r="113" spans="1:14" s="334" customFormat="1" ht="25.5" customHeight="1">
      <c r="A113" s="103" t="s">
        <v>1067</v>
      </c>
      <c r="B113" s="107" t="s">
        <v>1068</v>
      </c>
      <c r="C113" s="192">
        <v>59146</v>
      </c>
      <c r="D113" s="630">
        <f t="shared" si="1"/>
        <v>29.205694383390256</v>
      </c>
      <c r="E113" s="181">
        <f>J113+K113-L113-M113</f>
        <v>17274</v>
      </c>
      <c r="F113" s="192">
        <v>20680</v>
      </c>
      <c r="G113" s="253">
        <v>18541</v>
      </c>
      <c r="H113" s="626">
        <v>0</v>
      </c>
      <c r="I113" s="626">
        <v>0</v>
      </c>
      <c r="J113" s="626">
        <v>57425</v>
      </c>
      <c r="K113" s="181">
        <v>1721</v>
      </c>
      <c r="L113" s="626">
        <v>41872</v>
      </c>
      <c r="M113" s="181">
        <v>0</v>
      </c>
      <c r="N113" s="627"/>
    </row>
    <row r="114" spans="1:14" s="334" customFormat="1" ht="25.5" customHeight="1">
      <c r="A114" s="103" t="s">
        <v>1069</v>
      </c>
      <c r="B114" s="107" t="s">
        <v>1070</v>
      </c>
      <c r="C114" s="631">
        <v>19308</v>
      </c>
      <c r="D114" s="630">
        <f t="shared" si="1"/>
        <v>23.389268696913195</v>
      </c>
      <c r="E114" s="181">
        <f>J114+K114-L114-M114</f>
        <v>4516</v>
      </c>
      <c r="F114" s="192">
        <v>8103</v>
      </c>
      <c r="G114" s="253">
        <v>6400</v>
      </c>
      <c r="H114" s="626">
        <v>0</v>
      </c>
      <c r="I114" s="626">
        <v>0</v>
      </c>
      <c r="J114" s="626">
        <v>19308</v>
      </c>
      <c r="K114" s="181">
        <v>0</v>
      </c>
      <c r="L114" s="626">
        <v>14792</v>
      </c>
      <c r="M114" s="181">
        <v>0</v>
      </c>
      <c r="N114" s="627"/>
    </row>
    <row r="115" spans="1:14" s="334" customFormat="1" ht="12.75" customHeight="1">
      <c r="A115" s="103" t="s">
        <v>1071</v>
      </c>
      <c r="B115" s="107" t="s">
        <v>1072</v>
      </c>
      <c r="C115" s="192">
        <v>54693</v>
      </c>
      <c r="D115" s="630">
        <f t="shared" si="1"/>
        <v>27.083904704441153</v>
      </c>
      <c r="E115" s="181">
        <f>J115+K115-L115-M115</f>
        <v>14813</v>
      </c>
      <c r="F115" s="192">
        <v>19515</v>
      </c>
      <c r="G115" s="253">
        <v>18849</v>
      </c>
      <c r="H115" s="626">
        <v>0</v>
      </c>
      <c r="I115" s="626">
        <v>0</v>
      </c>
      <c r="J115" s="626">
        <v>54693</v>
      </c>
      <c r="K115" s="181">
        <v>0</v>
      </c>
      <c r="L115" s="626">
        <v>39880</v>
      </c>
      <c r="M115" s="181">
        <v>0</v>
      </c>
      <c r="N115" s="627"/>
    </row>
    <row r="116" spans="1:14" s="334" customFormat="1" ht="25.5" customHeight="1">
      <c r="A116" s="103" t="s">
        <v>1073</v>
      </c>
      <c r="B116" s="107" t="s">
        <v>1074</v>
      </c>
      <c r="C116" s="192">
        <v>14207</v>
      </c>
      <c r="D116" s="630">
        <f t="shared" si="1"/>
        <v>17.083128035475468</v>
      </c>
      <c r="E116" s="181">
        <f>J116+K116-L116-M116</f>
        <v>2427</v>
      </c>
      <c r="F116" s="192">
        <v>5800</v>
      </c>
      <c r="G116" s="253">
        <v>5423</v>
      </c>
      <c r="H116" s="626">
        <v>0</v>
      </c>
      <c r="I116" s="626">
        <v>0</v>
      </c>
      <c r="J116" s="626">
        <v>14207</v>
      </c>
      <c r="K116" s="181">
        <v>0</v>
      </c>
      <c r="L116" s="626">
        <v>11780</v>
      </c>
      <c r="M116" s="181">
        <v>0</v>
      </c>
      <c r="N116" s="627"/>
    </row>
    <row r="117" spans="1:14" s="334" customFormat="1" ht="25.5" customHeight="1">
      <c r="A117" s="103" t="s">
        <v>1075</v>
      </c>
      <c r="B117" s="107" t="s">
        <v>1076</v>
      </c>
      <c r="C117" s="192">
        <v>51556</v>
      </c>
      <c r="D117" s="699">
        <f t="shared" si="1"/>
        <v>0</v>
      </c>
      <c r="E117" s="192">
        <v>0</v>
      </c>
      <c r="F117" s="192">
        <v>0</v>
      </c>
      <c r="G117" s="253">
        <v>0</v>
      </c>
      <c r="H117" s="626">
        <v>0</v>
      </c>
      <c r="I117" s="626">
        <v>0</v>
      </c>
      <c r="J117" s="626">
        <v>51556</v>
      </c>
      <c r="K117" s="181">
        <v>0</v>
      </c>
      <c r="L117" s="626">
        <v>50524</v>
      </c>
      <c r="M117" s="181">
        <v>0</v>
      </c>
      <c r="N117" s="627"/>
    </row>
    <row r="118" spans="1:14" s="334" customFormat="1" ht="12.75" customHeight="1">
      <c r="A118" s="103" t="s">
        <v>1077</v>
      </c>
      <c r="B118" s="107" t="s">
        <v>1078</v>
      </c>
      <c r="C118" s="192">
        <v>58623</v>
      </c>
      <c r="D118" s="630">
        <f t="shared" si="1"/>
        <v>9.492861163707078</v>
      </c>
      <c r="E118" s="181">
        <f>J118+K118-L118-M118</f>
        <v>5565</v>
      </c>
      <c r="F118" s="192">
        <v>8988</v>
      </c>
      <c r="G118" s="253">
        <v>7006</v>
      </c>
      <c r="H118" s="626">
        <v>0</v>
      </c>
      <c r="I118" s="626">
        <v>0</v>
      </c>
      <c r="J118" s="626">
        <v>58623</v>
      </c>
      <c r="K118" s="181">
        <v>0</v>
      </c>
      <c r="L118" s="626">
        <v>53058</v>
      </c>
      <c r="M118" s="181">
        <v>0</v>
      </c>
      <c r="N118" s="627"/>
    </row>
    <row r="119" spans="1:14" s="334" customFormat="1" ht="12.75" customHeight="1">
      <c r="A119" s="103" t="s">
        <v>0</v>
      </c>
      <c r="B119" s="632" t="s">
        <v>1</v>
      </c>
      <c r="C119" s="181">
        <v>32297</v>
      </c>
      <c r="D119" s="630">
        <f t="shared" si="1"/>
        <v>50.44431371334799</v>
      </c>
      <c r="E119" s="181">
        <v>16292</v>
      </c>
      <c r="F119" s="181">
        <v>34637</v>
      </c>
      <c r="G119" s="702">
        <v>34637</v>
      </c>
      <c r="H119" s="626">
        <v>0</v>
      </c>
      <c r="I119" s="625">
        <v>0</v>
      </c>
      <c r="J119" s="626">
        <v>32297</v>
      </c>
      <c r="K119" s="181">
        <v>0</v>
      </c>
      <c r="L119" s="626">
        <v>16005</v>
      </c>
      <c r="M119" s="181">
        <v>0</v>
      </c>
      <c r="N119" s="627"/>
    </row>
    <row r="120" spans="1:14" s="334" customFormat="1" ht="25.5" customHeight="1">
      <c r="A120" s="103" t="s">
        <v>2</v>
      </c>
      <c r="B120" s="107" t="s">
        <v>3</v>
      </c>
      <c r="C120" s="192">
        <v>190</v>
      </c>
      <c r="D120" s="630">
        <f t="shared" si="1"/>
        <v>25.263157894736842</v>
      </c>
      <c r="E120" s="192">
        <v>48</v>
      </c>
      <c r="F120" s="192">
        <v>190</v>
      </c>
      <c r="G120" s="253">
        <v>190</v>
      </c>
      <c r="H120" s="626">
        <v>0</v>
      </c>
      <c r="I120" s="626">
        <v>0</v>
      </c>
      <c r="J120" s="626">
        <v>190</v>
      </c>
      <c r="K120" s="181">
        <v>0</v>
      </c>
      <c r="L120" s="626">
        <v>142</v>
      </c>
      <c r="M120" s="181">
        <v>0</v>
      </c>
      <c r="N120" s="627"/>
    </row>
    <row r="121" spans="1:14" s="334" customFormat="1" ht="12.75" customHeight="1">
      <c r="A121" s="103" t="s">
        <v>4</v>
      </c>
      <c r="B121" s="632" t="s">
        <v>5</v>
      </c>
      <c r="C121" s="181">
        <v>7312</v>
      </c>
      <c r="D121" s="630">
        <f t="shared" si="1"/>
        <v>14.688183807439826</v>
      </c>
      <c r="E121" s="181">
        <f>J121-L121</f>
        <v>1074</v>
      </c>
      <c r="F121" s="181">
        <v>6600</v>
      </c>
      <c r="G121" s="702">
        <v>6600</v>
      </c>
      <c r="H121" s="626">
        <v>0</v>
      </c>
      <c r="I121" s="625">
        <v>0</v>
      </c>
      <c r="J121" s="626">
        <v>7312</v>
      </c>
      <c r="K121" s="181">
        <v>0</v>
      </c>
      <c r="L121" s="626">
        <v>6238</v>
      </c>
      <c r="M121" s="181">
        <v>0</v>
      </c>
      <c r="N121" s="627"/>
    </row>
    <row r="122" spans="1:14" s="334" customFormat="1" ht="12.75" customHeight="1">
      <c r="A122" s="103" t="s">
        <v>6</v>
      </c>
      <c r="B122" s="107" t="s">
        <v>7</v>
      </c>
      <c r="C122" s="192">
        <v>10372</v>
      </c>
      <c r="D122" s="630">
        <f t="shared" si="1"/>
        <v>24.980717315850367</v>
      </c>
      <c r="E122" s="181">
        <f>J122-L122</f>
        <v>2591</v>
      </c>
      <c r="F122" s="192">
        <v>13000</v>
      </c>
      <c r="G122" s="253">
        <v>13000</v>
      </c>
      <c r="H122" s="626">
        <v>0</v>
      </c>
      <c r="I122" s="626">
        <v>0</v>
      </c>
      <c r="J122" s="626">
        <v>10372</v>
      </c>
      <c r="K122" s="181">
        <v>0</v>
      </c>
      <c r="L122" s="626">
        <v>7781</v>
      </c>
      <c r="M122" s="181">
        <v>0</v>
      </c>
      <c r="N122" s="627"/>
    </row>
    <row r="123" spans="1:14" s="334" customFormat="1" ht="25.5" customHeight="1">
      <c r="A123" s="103" t="s">
        <v>8</v>
      </c>
      <c r="B123" s="107" t="s">
        <v>9</v>
      </c>
      <c r="C123" s="192">
        <v>19816</v>
      </c>
      <c r="D123" s="630">
        <f t="shared" si="1"/>
        <v>25.66612838110618</v>
      </c>
      <c r="E123" s="181">
        <f>J123-L123</f>
        <v>5086</v>
      </c>
      <c r="F123" s="192">
        <v>20000</v>
      </c>
      <c r="G123" s="253">
        <v>20000</v>
      </c>
      <c r="H123" s="626">
        <v>0</v>
      </c>
      <c r="I123" s="626">
        <v>0</v>
      </c>
      <c r="J123" s="626">
        <v>19816</v>
      </c>
      <c r="K123" s="181">
        <v>0</v>
      </c>
      <c r="L123" s="626">
        <v>14730</v>
      </c>
      <c r="M123" s="181">
        <v>0</v>
      </c>
      <c r="N123" s="627"/>
    </row>
    <row r="124" spans="1:14" s="334" customFormat="1" ht="25.5" customHeight="1">
      <c r="A124" s="103" t="s">
        <v>10</v>
      </c>
      <c r="B124" s="107" t="s">
        <v>11</v>
      </c>
      <c r="C124" s="192">
        <v>868</v>
      </c>
      <c r="D124" s="630">
        <f t="shared" si="1"/>
        <v>19.930875576036865</v>
      </c>
      <c r="E124" s="181">
        <f>J124-L124</f>
        <v>173</v>
      </c>
      <c r="F124" s="192">
        <v>946</v>
      </c>
      <c r="G124" s="253">
        <v>946</v>
      </c>
      <c r="H124" s="626">
        <v>0</v>
      </c>
      <c r="I124" s="626">
        <v>0</v>
      </c>
      <c r="J124" s="626">
        <v>868</v>
      </c>
      <c r="K124" s="181">
        <v>0</v>
      </c>
      <c r="L124" s="626">
        <v>695</v>
      </c>
      <c r="M124" s="181">
        <v>0</v>
      </c>
      <c r="N124" s="627"/>
    </row>
    <row r="125" spans="1:14" s="334" customFormat="1" ht="25.5" customHeight="1">
      <c r="A125" s="103" t="s">
        <v>12</v>
      </c>
      <c r="B125" s="633" t="s">
        <v>13</v>
      </c>
      <c r="C125" s="192">
        <v>3671</v>
      </c>
      <c r="D125" s="699">
        <f t="shared" si="1"/>
        <v>0</v>
      </c>
      <c r="E125" s="192">
        <v>0</v>
      </c>
      <c r="F125" s="192">
        <v>600</v>
      </c>
      <c r="G125" s="253">
        <v>600</v>
      </c>
      <c r="H125" s="626">
        <v>0</v>
      </c>
      <c r="I125" s="626">
        <v>0</v>
      </c>
      <c r="J125" s="626">
        <v>3671</v>
      </c>
      <c r="K125" s="181">
        <v>0</v>
      </c>
      <c r="L125" s="626">
        <v>3554</v>
      </c>
      <c r="M125" s="181">
        <v>0</v>
      </c>
      <c r="N125" s="627"/>
    </row>
    <row r="126" spans="1:14" s="334" customFormat="1" ht="12.75" customHeight="1">
      <c r="A126" s="103" t="s">
        <v>14</v>
      </c>
      <c r="B126" s="107" t="s">
        <v>15</v>
      </c>
      <c r="C126" s="192">
        <v>5621</v>
      </c>
      <c r="D126" s="699">
        <f t="shared" si="1"/>
        <v>0</v>
      </c>
      <c r="E126" s="192">
        <v>0</v>
      </c>
      <c r="F126" s="192">
        <v>1000</v>
      </c>
      <c r="G126" s="253">
        <v>658</v>
      </c>
      <c r="H126" s="626">
        <v>0</v>
      </c>
      <c r="I126" s="626">
        <v>0</v>
      </c>
      <c r="J126" s="626">
        <v>5621</v>
      </c>
      <c r="K126" s="181">
        <v>0</v>
      </c>
      <c r="L126" s="626">
        <v>5610</v>
      </c>
      <c r="M126" s="181">
        <v>0</v>
      </c>
      <c r="N126" s="627"/>
    </row>
    <row r="127" spans="1:14" s="334" customFormat="1" ht="12.75" customHeight="1">
      <c r="A127" s="103" t="s">
        <v>16</v>
      </c>
      <c r="B127" s="107" t="s">
        <v>17</v>
      </c>
      <c r="C127" s="192">
        <v>5922</v>
      </c>
      <c r="D127" s="699">
        <f t="shared" si="1"/>
        <v>0</v>
      </c>
      <c r="E127" s="192">
        <v>0</v>
      </c>
      <c r="F127" s="192">
        <v>500</v>
      </c>
      <c r="G127" s="253">
        <v>500</v>
      </c>
      <c r="H127" s="626">
        <v>0</v>
      </c>
      <c r="I127" s="626">
        <v>0</v>
      </c>
      <c r="J127" s="626">
        <v>5922</v>
      </c>
      <c r="K127" s="181">
        <v>0</v>
      </c>
      <c r="L127" s="626">
        <v>5898</v>
      </c>
      <c r="M127" s="181">
        <v>0</v>
      </c>
      <c r="N127" s="627"/>
    </row>
    <row r="128" spans="1:14" s="334" customFormat="1" ht="12.75" customHeight="1">
      <c r="A128" s="103" t="s">
        <v>18</v>
      </c>
      <c r="B128" s="107" t="s">
        <v>19</v>
      </c>
      <c r="C128" s="192">
        <v>4377</v>
      </c>
      <c r="D128" s="699">
        <f t="shared" si="1"/>
        <v>100</v>
      </c>
      <c r="E128" s="181">
        <f>J128+K128-L128-M128</f>
        <v>4377</v>
      </c>
      <c r="F128" s="192">
        <v>4616</v>
      </c>
      <c r="G128" s="253">
        <v>4356</v>
      </c>
      <c r="H128" s="626">
        <v>0</v>
      </c>
      <c r="I128" s="626">
        <v>0</v>
      </c>
      <c r="J128" s="626">
        <v>4377</v>
      </c>
      <c r="K128" s="181">
        <v>0</v>
      </c>
      <c r="L128" s="626">
        <v>0</v>
      </c>
      <c r="M128" s="181">
        <v>0</v>
      </c>
      <c r="N128" s="627"/>
    </row>
    <row r="129" spans="1:14" s="334" customFormat="1" ht="12.75" customHeight="1">
      <c r="A129" s="103" t="s">
        <v>20</v>
      </c>
      <c r="B129" s="107" t="s">
        <v>21</v>
      </c>
      <c r="C129" s="192">
        <v>11842</v>
      </c>
      <c r="D129" s="630">
        <f t="shared" si="1"/>
        <v>19.38861678770478</v>
      </c>
      <c r="E129" s="181">
        <f aca="true" t="shared" si="2" ref="E129:E136">J129-L129</f>
        <v>2296</v>
      </c>
      <c r="F129" s="192">
        <v>11850</v>
      </c>
      <c r="G129" s="253">
        <v>11842</v>
      </c>
      <c r="H129" s="626">
        <v>0</v>
      </c>
      <c r="I129" s="626">
        <v>0</v>
      </c>
      <c r="J129" s="626">
        <v>11842</v>
      </c>
      <c r="K129" s="181">
        <v>0</v>
      </c>
      <c r="L129" s="626">
        <v>9546</v>
      </c>
      <c r="M129" s="181">
        <v>0</v>
      </c>
      <c r="N129" s="627"/>
    </row>
    <row r="130" spans="1:14" s="334" customFormat="1" ht="25.5" customHeight="1">
      <c r="A130" s="103" t="s">
        <v>22</v>
      </c>
      <c r="B130" s="107" t="s">
        <v>23</v>
      </c>
      <c r="C130" s="192">
        <v>683</v>
      </c>
      <c r="D130" s="699">
        <f t="shared" si="1"/>
        <v>100</v>
      </c>
      <c r="E130" s="181">
        <f t="shared" si="2"/>
        <v>683</v>
      </c>
      <c r="F130" s="192">
        <v>45000</v>
      </c>
      <c r="G130" s="253">
        <v>758</v>
      </c>
      <c r="H130" s="626">
        <v>0</v>
      </c>
      <c r="I130" s="626">
        <v>0</v>
      </c>
      <c r="J130" s="626">
        <v>683</v>
      </c>
      <c r="K130" s="181">
        <v>0</v>
      </c>
      <c r="L130" s="626">
        <v>0</v>
      </c>
      <c r="M130" s="181">
        <v>0</v>
      </c>
      <c r="N130" s="627"/>
    </row>
    <row r="131" spans="1:14" s="334" customFormat="1" ht="12.75" customHeight="1">
      <c r="A131" s="103" t="s">
        <v>24</v>
      </c>
      <c r="B131" s="107" t="s">
        <v>25</v>
      </c>
      <c r="C131" s="192">
        <v>25725</v>
      </c>
      <c r="D131" s="630">
        <f t="shared" si="1"/>
        <v>25.31000971817298</v>
      </c>
      <c r="E131" s="181">
        <f t="shared" si="2"/>
        <v>6511</v>
      </c>
      <c r="F131" s="192">
        <v>30000</v>
      </c>
      <c r="G131" s="253">
        <v>29000</v>
      </c>
      <c r="H131" s="626">
        <v>0</v>
      </c>
      <c r="I131" s="626">
        <v>0</v>
      </c>
      <c r="J131" s="626">
        <v>25725</v>
      </c>
      <c r="K131" s="181">
        <v>0</v>
      </c>
      <c r="L131" s="626">
        <v>19214</v>
      </c>
      <c r="M131" s="181">
        <v>0</v>
      </c>
      <c r="N131" s="627"/>
    </row>
    <row r="132" spans="1:14" s="334" customFormat="1" ht="12.75" customHeight="1">
      <c r="A132" s="103" t="s">
        <v>26</v>
      </c>
      <c r="B132" s="107" t="s">
        <v>27</v>
      </c>
      <c r="C132" s="192">
        <v>4567</v>
      </c>
      <c r="D132" s="630">
        <f t="shared" si="1"/>
        <v>12.086708999343115</v>
      </c>
      <c r="E132" s="181">
        <f t="shared" si="2"/>
        <v>552</v>
      </c>
      <c r="F132" s="192">
        <v>9131</v>
      </c>
      <c r="G132" s="253">
        <v>7720</v>
      </c>
      <c r="H132" s="626">
        <v>0</v>
      </c>
      <c r="I132" s="626">
        <v>0</v>
      </c>
      <c r="J132" s="626">
        <v>4567</v>
      </c>
      <c r="K132" s="181">
        <v>0</v>
      </c>
      <c r="L132" s="626">
        <v>4015</v>
      </c>
      <c r="M132" s="181">
        <v>0</v>
      </c>
      <c r="N132" s="627"/>
    </row>
    <row r="133" spans="1:14" s="334" customFormat="1" ht="25.5" customHeight="1">
      <c r="A133" s="103" t="s">
        <v>28</v>
      </c>
      <c r="B133" s="628" t="s">
        <v>29</v>
      </c>
      <c r="C133" s="192">
        <v>2521</v>
      </c>
      <c r="D133" s="630">
        <f t="shared" si="1"/>
        <v>12.495041650138834</v>
      </c>
      <c r="E133" s="181">
        <f t="shared" si="2"/>
        <v>315</v>
      </c>
      <c r="F133" s="192">
        <v>4700</v>
      </c>
      <c r="G133" s="253">
        <v>3601</v>
      </c>
      <c r="H133" s="122">
        <v>0</v>
      </c>
      <c r="I133" s="122">
        <v>0</v>
      </c>
      <c r="J133" s="122">
        <v>2521</v>
      </c>
      <c r="K133" s="192">
        <v>0</v>
      </c>
      <c r="L133" s="122">
        <v>2206</v>
      </c>
      <c r="M133" s="192">
        <v>0</v>
      </c>
      <c r="N133" s="627"/>
    </row>
    <row r="134" spans="1:14" s="334" customFormat="1" ht="12.75" customHeight="1">
      <c r="A134" s="103" t="s">
        <v>30</v>
      </c>
      <c r="B134" s="107" t="s">
        <v>31</v>
      </c>
      <c r="C134" s="192">
        <v>188</v>
      </c>
      <c r="D134" s="699">
        <f t="shared" si="1"/>
        <v>0</v>
      </c>
      <c r="E134" s="181">
        <f t="shared" si="2"/>
        <v>0</v>
      </c>
      <c r="F134" s="192">
        <v>1404</v>
      </c>
      <c r="G134" s="253">
        <v>1404</v>
      </c>
      <c r="H134" s="626">
        <v>0</v>
      </c>
      <c r="I134" s="626">
        <v>0</v>
      </c>
      <c r="J134" s="626">
        <v>188</v>
      </c>
      <c r="K134" s="181">
        <v>0</v>
      </c>
      <c r="L134" s="626">
        <v>188</v>
      </c>
      <c r="M134" s="181">
        <v>0</v>
      </c>
      <c r="N134" s="627"/>
    </row>
    <row r="135" spans="1:14" s="334" customFormat="1" ht="12.75" customHeight="1">
      <c r="A135" s="103" t="s">
        <v>32</v>
      </c>
      <c r="B135" s="628" t="s">
        <v>33</v>
      </c>
      <c r="C135" s="192">
        <v>671</v>
      </c>
      <c r="D135" s="630">
        <f t="shared" si="1"/>
        <v>27.57078986587183</v>
      </c>
      <c r="E135" s="181">
        <f t="shared" si="2"/>
        <v>185</v>
      </c>
      <c r="F135" s="192">
        <v>897</v>
      </c>
      <c r="G135" s="253">
        <v>897</v>
      </c>
      <c r="H135" s="626">
        <v>0</v>
      </c>
      <c r="I135" s="626">
        <v>0</v>
      </c>
      <c r="J135" s="626">
        <v>671</v>
      </c>
      <c r="K135" s="181">
        <v>0</v>
      </c>
      <c r="L135" s="626">
        <v>486</v>
      </c>
      <c r="M135" s="181">
        <v>0</v>
      </c>
      <c r="N135" s="627"/>
    </row>
    <row r="136" spans="1:14" s="334" customFormat="1" ht="12.75" customHeight="1">
      <c r="A136" s="103" t="s">
        <v>34</v>
      </c>
      <c r="B136" s="107" t="s">
        <v>35</v>
      </c>
      <c r="C136" s="192">
        <v>588</v>
      </c>
      <c r="D136" s="630">
        <f t="shared" si="1"/>
        <v>2.2108843537414966</v>
      </c>
      <c r="E136" s="181">
        <f t="shared" si="2"/>
        <v>13</v>
      </c>
      <c r="F136" s="192">
        <v>1050</v>
      </c>
      <c r="G136" s="253">
        <v>1050</v>
      </c>
      <c r="H136" s="626">
        <v>0</v>
      </c>
      <c r="I136" s="626">
        <v>0</v>
      </c>
      <c r="J136" s="626">
        <v>588</v>
      </c>
      <c r="K136" s="181">
        <v>0</v>
      </c>
      <c r="L136" s="626">
        <v>575</v>
      </c>
      <c r="M136" s="181">
        <v>0</v>
      </c>
      <c r="N136" s="627"/>
    </row>
    <row r="137" spans="1:13" s="334" customFormat="1" ht="25.5" customHeight="1">
      <c r="A137" s="103" t="s">
        <v>36</v>
      </c>
      <c r="B137" s="628" t="s">
        <v>37</v>
      </c>
      <c r="C137" s="192">
        <v>431</v>
      </c>
      <c r="D137" s="624">
        <v>100</v>
      </c>
      <c r="E137" s="192">
        <v>431</v>
      </c>
      <c r="F137" s="631" t="s">
        <v>38</v>
      </c>
      <c r="G137" s="253">
        <v>2000</v>
      </c>
      <c r="H137" s="703">
        <v>0</v>
      </c>
      <c r="I137" s="631" t="s">
        <v>38</v>
      </c>
      <c r="J137" s="626">
        <v>431</v>
      </c>
      <c r="K137" s="181">
        <v>0</v>
      </c>
      <c r="L137" s="626">
        <v>0</v>
      </c>
      <c r="M137" s="181">
        <v>0</v>
      </c>
    </row>
    <row r="138" spans="1:18" s="334" customFormat="1" ht="12.75" customHeight="1">
      <c r="A138" s="465" t="s">
        <v>949</v>
      </c>
      <c r="B138" s="628" t="s">
        <v>39</v>
      </c>
      <c r="C138" s="192">
        <v>127267</v>
      </c>
      <c r="D138" s="624">
        <v>35</v>
      </c>
      <c r="E138" s="192">
        <v>44877</v>
      </c>
      <c r="F138" s="192">
        <v>247083</v>
      </c>
      <c r="G138" s="253">
        <v>105195</v>
      </c>
      <c r="H138" s="703">
        <v>0</v>
      </c>
      <c r="I138" s="626">
        <v>0</v>
      </c>
      <c r="J138" s="626">
        <v>127267</v>
      </c>
      <c r="K138" s="181">
        <v>0</v>
      </c>
      <c r="L138" s="626">
        <v>80107</v>
      </c>
      <c r="M138" s="181">
        <v>2283</v>
      </c>
      <c r="R138" s="627"/>
    </row>
    <row r="139" spans="1:14" s="334" customFormat="1" ht="12.75" customHeight="1">
      <c r="A139" s="465">
        <v>231100</v>
      </c>
      <c r="B139" s="107" t="s">
        <v>40</v>
      </c>
      <c r="C139" s="192">
        <v>5770</v>
      </c>
      <c r="D139" s="699">
        <f>E139/C139*100</f>
        <v>29.98266897746967</v>
      </c>
      <c r="E139" s="181">
        <f>J139-L139</f>
        <v>1730</v>
      </c>
      <c r="F139" s="192">
        <v>5919</v>
      </c>
      <c r="G139" s="253">
        <v>5919</v>
      </c>
      <c r="H139" s="626">
        <v>0</v>
      </c>
      <c r="I139" s="626">
        <v>0</v>
      </c>
      <c r="J139" s="626">
        <v>5770</v>
      </c>
      <c r="K139" s="181">
        <v>0</v>
      </c>
      <c r="L139" s="626">
        <v>4040</v>
      </c>
      <c r="M139" s="181">
        <v>0</v>
      </c>
      <c r="N139" s="627"/>
    </row>
    <row r="140" spans="1:14" s="334" customFormat="1" ht="12.75" customHeight="1">
      <c r="A140" s="465">
        <v>231101</v>
      </c>
      <c r="B140" s="628" t="s">
        <v>41</v>
      </c>
      <c r="C140" s="192">
        <v>1214</v>
      </c>
      <c r="D140" s="630">
        <f>E140/C140*100</f>
        <v>11.532125205930807</v>
      </c>
      <c r="E140" s="181">
        <f>J140-L140</f>
        <v>140</v>
      </c>
      <c r="F140" s="192">
        <v>570</v>
      </c>
      <c r="G140" s="253">
        <v>570</v>
      </c>
      <c r="H140" s="626">
        <v>0</v>
      </c>
      <c r="I140" s="626">
        <v>0</v>
      </c>
      <c r="J140" s="626">
        <v>1214</v>
      </c>
      <c r="K140" s="181">
        <v>0</v>
      </c>
      <c r="L140" s="626">
        <v>1074</v>
      </c>
      <c r="M140" s="181">
        <v>0</v>
      </c>
      <c r="N140" s="627"/>
    </row>
    <row r="141" spans="1:13" s="334" customFormat="1" ht="12.75" customHeight="1">
      <c r="A141" s="465">
        <v>231107</v>
      </c>
      <c r="B141" s="628" t="s">
        <v>42</v>
      </c>
      <c r="C141" s="192">
        <v>84480</v>
      </c>
      <c r="D141" s="624">
        <v>34.3</v>
      </c>
      <c r="E141" s="192">
        <v>28957</v>
      </c>
      <c r="F141" s="631" t="s">
        <v>38</v>
      </c>
      <c r="G141" s="253">
        <v>84442</v>
      </c>
      <c r="H141" s="703">
        <v>0</v>
      </c>
      <c r="I141" s="631" t="s">
        <v>38</v>
      </c>
      <c r="J141" s="626">
        <v>84480</v>
      </c>
      <c r="K141" s="181">
        <v>0</v>
      </c>
      <c r="L141" s="626">
        <v>55524</v>
      </c>
      <c r="M141" s="181">
        <v>0</v>
      </c>
    </row>
    <row r="142" spans="1:13" s="334" customFormat="1" ht="25.5" customHeight="1">
      <c r="A142" s="465">
        <v>231115</v>
      </c>
      <c r="B142" s="628" t="s">
        <v>43</v>
      </c>
      <c r="C142" s="192">
        <v>1003</v>
      </c>
      <c r="D142" s="624">
        <v>100</v>
      </c>
      <c r="E142" s="192">
        <v>1003</v>
      </c>
      <c r="F142" s="631" t="s">
        <v>38</v>
      </c>
      <c r="G142" s="253">
        <v>1003</v>
      </c>
      <c r="H142" s="703">
        <v>0</v>
      </c>
      <c r="I142" s="631" t="s">
        <v>38</v>
      </c>
      <c r="J142" s="626">
        <v>1003</v>
      </c>
      <c r="K142" s="181">
        <v>0</v>
      </c>
      <c r="L142" s="626">
        <v>0</v>
      </c>
      <c r="M142" s="181">
        <v>0</v>
      </c>
    </row>
    <row r="143" spans="1:18" s="334" customFormat="1" ht="25.5" customHeight="1">
      <c r="A143" s="465">
        <v>231139</v>
      </c>
      <c r="B143" s="628" t="s">
        <v>44</v>
      </c>
      <c r="C143" s="192">
        <v>477938</v>
      </c>
      <c r="D143" s="624">
        <v>70</v>
      </c>
      <c r="E143" s="192">
        <v>336471</v>
      </c>
      <c r="F143" s="192">
        <v>474000</v>
      </c>
      <c r="G143" s="253">
        <v>451086</v>
      </c>
      <c r="H143" s="703">
        <v>0</v>
      </c>
      <c r="I143" s="626">
        <v>0</v>
      </c>
      <c r="J143" s="626">
        <v>477938</v>
      </c>
      <c r="K143" s="181">
        <v>0</v>
      </c>
      <c r="L143" s="626">
        <v>113908</v>
      </c>
      <c r="M143" s="181">
        <v>27559</v>
      </c>
      <c r="R143" s="627"/>
    </row>
    <row r="144" spans="1:14" s="334" customFormat="1" ht="25.5" customHeight="1">
      <c r="A144" s="465">
        <v>231141</v>
      </c>
      <c r="B144" s="628" t="s">
        <v>45</v>
      </c>
      <c r="C144" s="192">
        <v>198664</v>
      </c>
      <c r="D144" s="624">
        <v>68</v>
      </c>
      <c r="E144" s="192">
        <v>134854</v>
      </c>
      <c r="F144" s="192">
        <v>180000</v>
      </c>
      <c r="G144" s="253">
        <v>162375</v>
      </c>
      <c r="H144" s="626">
        <v>0</v>
      </c>
      <c r="I144" s="626">
        <v>0</v>
      </c>
      <c r="J144" s="626">
        <v>198665</v>
      </c>
      <c r="K144" s="181">
        <v>0</v>
      </c>
      <c r="L144" s="626">
        <v>63810</v>
      </c>
      <c r="M144" s="181">
        <v>0</v>
      </c>
      <c r="N144" s="627"/>
    </row>
    <row r="145" spans="1:14" s="334" customFormat="1" ht="35.25" customHeight="1">
      <c r="A145" s="465">
        <v>231149</v>
      </c>
      <c r="B145" s="629" t="s">
        <v>46</v>
      </c>
      <c r="C145" s="192">
        <v>185</v>
      </c>
      <c r="D145" s="624">
        <f aca="true" t="shared" si="3" ref="D145:D150">E145/C145*100</f>
        <v>100</v>
      </c>
      <c r="E145" s="181">
        <f>J145-L145</f>
        <v>185</v>
      </c>
      <c r="F145" s="192">
        <v>0</v>
      </c>
      <c r="G145" s="253">
        <v>0</v>
      </c>
      <c r="H145" s="626">
        <v>0</v>
      </c>
      <c r="I145" s="626">
        <v>0</v>
      </c>
      <c r="J145" s="626">
        <v>185</v>
      </c>
      <c r="K145" s="181">
        <v>0</v>
      </c>
      <c r="L145" s="626">
        <v>0</v>
      </c>
      <c r="M145" s="181">
        <v>0</v>
      </c>
      <c r="N145" s="627"/>
    </row>
    <row r="146" spans="1:14" s="334" customFormat="1" ht="12.75" customHeight="1">
      <c r="A146" s="465">
        <v>231150</v>
      </c>
      <c r="B146" s="629" t="s">
        <v>47</v>
      </c>
      <c r="C146" s="192">
        <v>249</v>
      </c>
      <c r="D146" s="624">
        <f t="shared" si="3"/>
        <v>100</v>
      </c>
      <c r="E146" s="181">
        <f>J146-L146</f>
        <v>249</v>
      </c>
      <c r="F146" s="192">
        <v>10000</v>
      </c>
      <c r="G146" s="253">
        <v>250</v>
      </c>
      <c r="H146" s="626">
        <v>0</v>
      </c>
      <c r="I146" s="626">
        <v>0</v>
      </c>
      <c r="J146" s="626">
        <v>249</v>
      </c>
      <c r="K146" s="181">
        <v>0</v>
      </c>
      <c r="L146" s="626">
        <v>0</v>
      </c>
      <c r="M146" s="181">
        <v>0</v>
      </c>
      <c r="N146" s="627"/>
    </row>
    <row r="147" spans="1:14" s="334" customFormat="1" ht="12.75" customHeight="1">
      <c r="A147" s="465">
        <v>231151</v>
      </c>
      <c r="B147" s="629" t="s">
        <v>48</v>
      </c>
      <c r="C147" s="192">
        <v>683</v>
      </c>
      <c r="D147" s="624">
        <f t="shared" si="3"/>
        <v>100</v>
      </c>
      <c r="E147" s="181">
        <f>J147-L147</f>
        <v>683</v>
      </c>
      <c r="F147" s="192">
        <v>50000</v>
      </c>
      <c r="G147" s="253">
        <v>1225</v>
      </c>
      <c r="H147" s="626">
        <v>0</v>
      </c>
      <c r="I147" s="626">
        <v>0</v>
      </c>
      <c r="J147" s="626">
        <v>683</v>
      </c>
      <c r="K147" s="181">
        <v>0</v>
      </c>
      <c r="L147" s="626">
        <v>0</v>
      </c>
      <c r="M147" s="181">
        <v>0</v>
      </c>
      <c r="N147" s="627"/>
    </row>
    <row r="148" spans="1:14" s="334" customFormat="1" ht="12.75" customHeight="1">
      <c r="A148" s="465">
        <v>231152</v>
      </c>
      <c r="B148" s="629" t="s">
        <v>49</v>
      </c>
      <c r="C148" s="192">
        <v>18399</v>
      </c>
      <c r="D148" s="624">
        <f t="shared" si="3"/>
        <v>100</v>
      </c>
      <c r="E148" s="181">
        <f>J148-L148</f>
        <v>18399</v>
      </c>
      <c r="F148" s="192">
        <v>50000</v>
      </c>
      <c r="G148" s="253">
        <v>20250</v>
      </c>
      <c r="H148" s="626">
        <v>0</v>
      </c>
      <c r="I148" s="626">
        <v>0</v>
      </c>
      <c r="J148" s="626">
        <v>18399</v>
      </c>
      <c r="K148" s="181">
        <v>0</v>
      </c>
      <c r="L148" s="626">
        <v>0</v>
      </c>
      <c r="M148" s="181">
        <v>0</v>
      </c>
      <c r="N148" s="627"/>
    </row>
    <row r="149" spans="1:14" s="334" customFormat="1" ht="12.75" customHeight="1">
      <c r="A149" s="465">
        <v>231154</v>
      </c>
      <c r="B149" s="629" t="s">
        <v>50</v>
      </c>
      <c r="C149" s="192">
        <v>5795</v>
      </c>
      <c r="D149" s="630">
        <f t="shared" si="3"/>
        <v>7.4892148403796375</v>
      </c>
      <c r="E149" s="181">
        <f>J149+K149-L149-M149</f>
        <v>434</v>
      </c>
      <c r="F149" s="192">
        <v>6735</v>
      </c>
      <c r="G149" s="253">
        <v>4300</v>
      </c>
      <c r="H149" s="626">
        <v>0</v>
      </c>
      <c r="I149" s="626">
        <v>0</v>
      </c>
      <c r="J149" s="626">
        <v>5795</v>
      </c>
      <c r="K149" s="181">
        <v>0</v>
      </c>
      <c r="L149" s="626">
        <v>5361</v>
      </c>
      <c r="M149" s="181">
        <v>0</v>
      </c>
      <c r="N149" s="627"/>
    </row>
    <row r="150" spans="1:14" s="334" customFormat="1" ht="25.5" customHeight="1">
      <c r="A150" s="465">
        <v>231155</v>
      </c>
      <c r="B150" s="629" t="s">
        <v>51</v>
      </c>
      <c r="C150" s="192">
        <v>30288</v>
      </c>
      <c r="D150" s="630">
        <f t="shared" si="3"/>
        <v>68.1458003169572</v>
      </c>
      <c r="E150" s="181">
        <f>J150+K150-L150-M150</f>
        <v>20640</v>
      </c>
      <c r="F150" s="192">
        <v>30152</v>
      </c>
      <c r="G150" s="253">
        <v>30168</v>
      </c>
      <c r="H150" s="626">
        <v>0</v>
      </c>
      <c r="I150" s="626">
        <v>0</v>
      </c>
      <c r="J150" s="626">
        <v>30288</v>
      </c>
      <c r="K150" s="181">
        <v>0</v>
      </c>
      <c r="L150" s="626">
        <v>9648</v>
      </c>
      <c r="M150" s="181">
        <v>0</v>
      </c>
      <c r="N150" s="627"/>
    </row>
    <row r="151" spans="1:14" s="334" customFormat="1" ht="12.75" customHeight="1">
      <c r="A151" s="465">
        <v>231157</v>
      </c>
      <c r="B151" s="629" t="s">
        <v>52</v>
      </c>
      <c r="C151" s="192">
        <v>3281</v>
      </c>
      <c r="D151" s="624">
        <v>18</v>
      </c>
      <c r="E151" s="192">
        <v>596</v>
      </c>
      <c r="F151" s="192">
        <v>4703</v>
      </c>
      <c r="G151" s="253">
        <v>3535</v>
      </c>
      <c r="H151" s="626">
        <v>0</v>
      </c>
      <c r="I151" s="626">
        <v>0</v>
      </c>
      <c r="J151" s="626">
        <v>3282</v>
      </c>
      <c r="K151" s="181">
        <v>0</v>
      </c>
      <c r="L151" s="626">
        <v>1518</v>
      </c>
      <c r="M151" s="181">
        <v>1167</v>
      </c>
      <c r="N151" s="627"/>
    </row>
    <row r="152" spans="1:14" s="334" customFormat="1" ht="12.75" customHeight="1">
      <c r="A152" s="465">
        <v>231158</v>
      </c>
      <c r="B152" s="629" t="s">
        <v>53</v>
      </c>
      <c r="C152" s="192">
        <v>89454</v>
      </c>
      <c r="D152" s="624">
        <v>16.2</v>
      </c>
      <c r="E152" s="192">
        <v>14498</v>
      </c>
      <c r="F152" s="192">
        <v>90000</v>
      </c>
      <c r="G152" s="253">
        <v>89447</v>
      </c>
      <c r="H152" s="626">
        <v>0</v>
      </c>
      <c r="I152" s="626">
        <v>0</v>
      </c>
      <c r="J152" s="626">
        <v>89454</v>
      </c>
      <c r="K152" s="181">
        <v>0</v>
      </c>
      <c r="L152" s="626">
        <v>74956</v>
      </c>
      <c r="M152" s="181">
        <v>0</v>
      </c>
      <c r="N152" s="627"/>
    </row>
    <row r="153" spans="1:14" s="334" customFormat="1" ht="12.75" customHeight="1">
      <c r="A153" s="465">
        <v>231159</v>
      </c>
      <c r="B153" s="629" t="s">
        <v>54</v>
      </c>
      <c r="C153" s="192">
        <v>1500</v>
      </c>
      <c r="D153" s="624">
        <v>0</v>
      </c>
      <c r="E153" s="192">
        <v>0</v>
      </c>
      <c r="F153" s="192">
        <v>1500</v>
      </c>
      <c r="G153" s="253">
        <v>1444</v>
      </c>
      <c r="H153" s="626">
        <v>0</v>
      </c>
      <c r="I153" s="626">
        <v>0</v>
      </c>
      <c r="J153" s="626">
        <v>1444</v>
      </c>
      <c r="K153" s="181">
        <v>0</v>
      </c>
      <c r="L153" s="626">
        <v>1444</v>
      </c>
      <c r="M153" s="181">
        <v>0</v>
      </c>
      <c r="N153" s="627"/>
    </row>
    <row r="154" spans="1:14" s="334" customFormat="1" ht="24" customHeight="1">
      <c r="A154" s="465">
        <v>231163</v>
      </c>
      <c r="B154" s="629" t="s">
        <v>55</v>
      </c>
      <c r="C154" s="192">
        <v>233</v>
      </c>
      <c r="D154" s="624">
        <f>E154/C154*100</f>
        <v>100</v>
      </c>
      <c r="E154" s="181">
        <f>J154+K154-L154-M154</f>
        <v>233</v>
      </c>
      <c r="F154" s="192">
        <v>0</v>
      </c>
      <c r="G154" s="253">
        <v>0</v>
      </c>
      <c r="H154" s="626">
        <v>0</v>
      </c>
      <c r="I154" s="626">
        <v>0</v>
      </c>
      <c r="J154" s="626">
        <v>233</v>
      </c>
      <c r="K154" s="181">
        <v>0</v>
      </c>
      <c r="L154" s="626">
        <v>0</v>
      </c>
      <c r="M154" s="181">
        <v>0</v>
      </c>
      <c r="N154" s="627"/>
    </row>
    <row r="155" spans="1:14" s="334" customFormat="1" ht="12.75" customHeight="1">
      <c r="A155" s="465">
        <v>231167</v>
      </c>
      <c r="B155" s="629" t="s">
        <v>56</v>
      </c>
      <c r="C155" s="192">
        <v>22660</v>
      </c>
      <c r="D155" s="630">
        <f>E155/C155*100</f>
        <v>7.740511915269196</v>
      </c>
      <c r="E155" s="181">
        <f>J155+K155-L155-M155</f>
        <v>1754</v>
      </c>
      <c r="F155" s="192">
        <v>30000</v>
      </c>
      <c r="G155" s="253">
        <v>22096</v>
      </c>
      <c r="H155" s="626">
        <v>0</v>
      </c>
      <c r="I155" s="626">
        <v>0</v>
      </c>
      <c r="J155" s="626">
        <v>22660</v>
      </c>
      <c r="K155" s="181">
        <v>0</v>
      </c>
      <c r="L155" s="626">
        <v>20906</v>
      </c>
      <c r="M155" s="181">
        <v>0</v>
      </c>
      <c r="N155" s="627"/>
    </row>
    <row r="156" spans="1:14" s="334" customFormat="1" ht="12.75" customHeight="1">
      <c r="A156" s="465">
        <v>231168</v>
      </c>
      <c r="B156" s="629" t="s">
        <v>57</v>
      </c>
      <c r="C156" s="192">
        <v>12317</v>
      </c>
      <c r="D156" s="630">
        <f>E156/C156*100</f>
        <v>7.501826743525209</v>
      </c>
      <c r="E156" s="181">
        <f>J156+K156-L156-M156</f>
        <v>924</v>
      </c>
      <c r="F156" s="192">
        <v>15000</v>
      </c>
      <c r="G156" s="253">
        <v>12316</v>
      </c>
      <c r="H156" s="626">
        <v>0</v>
      </c>
      <c r="I156" s="626">
        <v>0</v>
      </c>
      <c r="J156" s="626">
        <v>12317</v>
      </c>
      <c r="K156" s="181">
        <v>0</v>
      </c>
      <c r="L156" s="626">
        <v>11393</v>
      </c>
      <c r="M156" s="181">
        <v>0</v>
      </c>
      <c r="N156" s="627"/>
    </row>
    <row r="157" spans="1:14" s="334" customFormat="1" ht="12.75" customHeight="1">
      <c r="A157" s="465">
        <v>231169</v>
      </c>
      <c r="B157" s="629" t="s">
        <v>58</v>
      </c>
      <c r="C157" s="192">
        <v>10340</v>
      </c>
      <c r="D157" s="630">
        <f>E157/C157*100</f>
        <v>15.715667311411993</v>
      </c>
      <c r="E157" s="181">
        <f>J157+K157-L157-M157</f>
        <v>1625</v>
      </c>
      <c r="F157" s="192">
        <v>13000</v>
      </c>
      <c r="G157" s="253">
        <v>10331</v>
      </c>
      <c r="H157" s="626">
        <v>0</v>
      </c>
      <c r="I157" s="626">
        <v>0</v>
      </c>
      <c r="J157" s="626">
        <v>10340</v>
      </c>
      <c r="K157" s="181">
        <v>0</v>
      </c>
      <c r="L157" s="626">
        <v>8715</v>
      </c>
      <c r="M157" s="181">
        <v>0</v>
      </c>
      <c r="N157" s="627"/>
    </row>
    <row r="158" spans="1:14" s="334" customFormat="1" ht="12.75" customHeight="1">
      <c r="A158" s="465">
        <v>231170</v>
      </c>
      <c r="B158" s="629" t="s">
        <v>59</v>
      </c>
      <c r="C158" s="192">
        <v>48252</v>
      </c>
      <c r="D158" s="624">
        <v>16</v>
      </c>
      <c r="E158" s="192">
        <v>7615</v>
      </c>
      <c r="F158" s="192">
        <v>52000</v>
      </c>
      <c r="G158" s="253">
        <v>45929</v>
      </c>
      <c r="H158" s="626">
        <v>0</v>
      </c>
      <c r="I158" s="626">
        <v>0</v>
      </c>
      <c r="J158" s="626">
        <v>48252</v>
      </c>
      <c r="K158" s="181">
        <v>0</v>
      </c>
      <c r="L158" s="626">
        <v>34764</v>
      </c>
      <c r="M158" s="181">
        <v>5873</v>
      </c>
      <c r="N158" s="627"/>
    </row>
    <row r="159" spans="1:14" s="334" customFormat="1" ht="12.75" customHeight="1">
      <c r="A159" s="465">
        <v>231177</v>
      </c>
      <c r="B159" s="629" t="s">
        <v>60</v>
      </c>
      <c r="C159" s="192">
        <v>141312</v>
      </c>
      <c r="D159" s="630">
        <f aca="true" t="shared" si="4" ref="D159:D170">E159/C159*100</f>
        <v>8.842136548913043</v>
      </c>
      <c r="E159" s="181">
        <f aca="true" t="shared" si="5" ref="E159:E170">J159+K159-L159-M159</f>
        <v>12495</v>
      </c>
      <c r="F159" s="192">
        <v>141308</v>
      </c>
      <c r="G159" s="253">
        <v>141308</v>
      </c>
      <c r="H159" s="626">
        <v>0</v>
      </c>
      <c r="I159" s="626">
        <v>0</v>
      </c>
      <c r="J159" s="626">
        <v>141312</v>
      </c>
      <c r="K159" s="181">
        <v>0</v>
      </c>
      <c r="L159" s="626">
        <v>128817</v>
      </c>
      <c r="M159" s="181">
        <v>0</v>
      </c>
      <c r="N159" s="627"/>
    </row>
    <row r="160" spans="1:14" s="334" customFormat="1" ht="12.75" customHeight="1">
      <c r="A160" s="465">
        <v>231178</v>
      </c>
      <c r="B160" s="629" t="s">
        <v>61</v>
      </c>
      <c r="C160" s="192">
        <v>98196</v>
      </c>
      <c r="D160" s="630">
        <f t="shared" si="4"/>
        <v>17.401930832213125</v>
      </c>
      <c r="E160" s="181">
        <f t="shared" si="5"/>
        <v>17088</v>
      </c>
      <c r="F160" s="192">
        <v>98191</v>
      </c>
      <c r="G160" s="253">
        <v>98191</v>
      </c>
      <c r="H160" s="626">
        <v>0</v>
      </c>
      <c r="I160" s="626">
        <v>0</v>
      </c>
      <c r="J160" s="626">
        <v>98196</v>
      </c>
      <c r="K160" s="181">
        <v>0</v>
      </c>
      <c r="L160" s="626">
        <v>81108</v>
      </c>
      <c r="M160" s="181">
        <v>0</v>
      </c>
      <c r="N160" s="627"/>
    </row>
    <row r="161" spans="1:14" s="334" customFormat="1" ht="12.75" customHeight="1">
      <c r="A161" s="465">
        <v>231179</v>
      </c>
      <c r="B161" s="629" t="s">
        <v>62</v>
      </c>
      <c r="C161" s="192">
        <v>78998</v>
      </c>
      <c r="D161" s="630">
        <f t="shared" si="4"/>
        <v>21.737259171118257</v>
      </c>
      <c r="E161" s="181">
        <f t="shared" si="5"/>
        <v>17172</v>
      </c>
      <c r="F161" s="192">
        <v>78993</v>
      </c>
      <c r="G161" s="253">
        <v>78993</v>
      </c>
      <c r="H161" s="626">
        <v>0</v>
      </c>
      <c r="I161" s="626">
        <v>0</v>
      </c>
      <c r="J161" s="626">
        <v>78998</v>
      </c>
      <c r="K161" s="181">
        <v>0</v>
      </c>
      <c r="L161" s="626">
        <v>61826</v>
      </c>
      <c r="M161" s="181">
        <v>0</v>
      </c>
      <c r="N161" s="627"/>
    </row>
    <row r="162" spans="1:14" s="334" customFormat="1" ht="12.75" customHeight="1">
      <c r="A162" s="465">
        <v>231180</v>
      </c>
      <c r="B162" s="629" t="s">
        <v>63</v>
      </c>
      <c r="C162" s="192">
        <v>124739</v>
      </c>
      <c r="D162" s="630">
        <f t="shared" si="4"/>
        <v>15.355261786610441</v>
      </c>
      <c r="E162" s="181">
        <f t="shared" si="5"/>
        <v>19154</v>
      </c>
      <c r="F162" s="192">
        <v>124732</v>
      </c>
      <c r="G162" s="253">
        <v>124732</v>
      </c>
      <c r="H162" s="626">
        <v>0</v>
      </c>
      <c r="I162" s="626">
        <v>0</v>
      </c>
      <c r="J162" s="626">
        <v>124739</v>
      </c>
      <c r="K162" s="181">
        <v>0</v>
      </c>
      <c r="L162" s="626">
        <v>105585</v>
      </c>
      <c r="M162" s="181">
        <v>0</v>
      </c>
      <c r="N162" s="627"/>
    </row>
    <row r="163" spans="1:14" s="334" customFormat="1" ht="12.75" customHeight="1">
      <c r="A163" s="465">
        <v>231181</v>
      </c>
      <c r="B163" s="629" t="s">
        <v>64</v>
      </c>
      <c r="C163" s="192">
        <v>58745</v>
      </c>
      <c r="D163" s="630">
        <f t="shared" si="4"/>
        <v>9.823814792748319</v>
      </c>
      <c r="E163" s="181">
        <f t="shared" si="5"/>
        <v>5771</v>
      </c>
      <c r="F163" s="192">
        <v>58735</v>
      </c>
      <c r="G163" s="253">
        <v>58735</v>
      </c>
      <c r="H163" s="626">
        <v>0</v>
      </c>
      <c r="I163" s="626">
        <v>0</v>
      </c>
      <c r="J163" s="626">
        <v>58745</v>
      </c>
      <c r="K163" s="181">
        <v>0</v>
      </c>
      <c r="L163" s="626">
        <v>52974</v>
      </c>
      <c r="M163" s="181">
        <v>0</v>
      </c>
      <c r="N163" s="627"/>
    </row>
    <row r="164" spans="1:14" s="334" customFormat="1" ht="12.75" customHeight="1">
      <c r="A164" s="465">
        <v>231182</v>
      </c>
      <c r="B164" s="629" t="s">
        <v>65</v>
      </c>
      <c r="C164" s="192">
        <v>139223</v>
      </c>
      <c r="D164" s="630">
        <f t="shared" si="4"/>
        <v>9.196038010960834</v>
      </c>
      <c r="E164" s="181">
        <f t="shared" si="5"/>
        <v>12803</v>
      </c>
      <c r="F164" s="192">
        <v>139305</v>
      </c>
      <c r="G164" s="253">
        <v>139305</v>
      </c>
      <c r="H164" s="626">
        <v>0</v>
      </c>
      <c r="I164" s="626">
        <v>0</v>
      </c>
      <c r="J164" s="626">
        <v>139294</v>
      </c>
      <c r="K164" s="181">
        <v>0</v>
      </c>
      <c r="L164" s="626">
        <v>126491</v>
      </c>
      <c r="M164" s="181">
        <v>0</v>
      </c>
      <c r="N164" s="627"/>
    </row>
    <row r="165" spans="1:14" s="334" customFormat="1" ht="12.75" customHeight="1">
      <c r="A165" s="465">
        <v>231183</v>
      </c>
      <c r="B165" s="629" t="s">
        <v>66</v>
      </c>
      <c r="C165" s="192">
        <v>39912</v>
      </c>
      <c r="D165" s="630">
        <f t="shared" si="4"/>
        <v>13.251653638003608</v>
      </c>
      <c r="E165" s="181">
        <f t="shared" si="5"/>
        <v>5289</v>
      </c>
      <c r="F165" s="192">
        <v>39926</v>
      </c>
      <c r="G165" s="253">
        <v>39926</v>
      </c>
      <c r="H165" s="626">
        <v>0</v>
      </c>
      <c r="I165" s="626">
        <v>0</v>
      </c>
      <c r="J165" s="626">
        <v>39927</v>
      </c>
      <c r="K165" s="181">
        <v>0</v>
      </c>
      <c r="L165" s="626">
        <v>34638</v>
      </c>
      <c r="M165" s="181">
        <v>0</v>
      </c>
      <c r="N165" s="627"/>
    </row>
    <row r="166" spans="1:14" s="334" customFormat="1" ht="12.75" customHeight="1">
      <c r="A166" s="465">
        <v>231184</v>
      </c>
      <c r="B166" s="629" t="s">
        <v>67</v>
      </c>
      <c r="C166" s="192">
        <v>46002</v>
      </c>
      <c r="D166" s="630">
        <f t="shared" si="4"/>
        <v>8.856136689709142</v>
      </c>
      <c r="E166" s="181">
        <f t="shared" si="5"/>
        <v>4074</v>
      </c>
      <c r="F166" s="192">
        <v>46020</v>
      </c>
      <c r="G166" s="253">
        <v>46020</v>
      </c>
      <c r="H166" s="626">
        <v>0</v>
      </c>
      <c r="I166" s="626">
        <v>0</v>
      </c>
      <c r="J166" s="626">
        <v>46021</v>
      </c>
      <c r="K166" s="181">
        <v>0</v>
      </c>
      <c r="L166" s="626">
        <v>41947</v>
      </c>
      <c r="M166" s="181">
        <v>0</v>
      </c>
      <c r="N166" s="627"/>
    </row>
    <row r="167" spans="1:14" s="334" customFormat="1" ht="12.75" customHeight="1">
      <c r="A167" s="465">
        <v>231185</v>
      </c>
      <c r="B167" s="629" t="s">
        <v>68</v>
      </c>
      <c r="C167" s="192">
        <v>92955</v>
      </c>
      <c r="D167" s="630">
        <f t="shared" si="4"/>
        <v>9.664891614221935</v>
      </c>
      <c r="E167" s="181">
        <f t="shared" si="5"/>
        <v>8984</v>
      </c>
      <c r="F167" s="192">
        <v>92951</v>
      </c>
      <c r="G167" s="253">
        <v>92951</v>
      </c>
      <c r="H167" s="626">
        <v>0</v>
      </c>
      <c r="I167" s="626">
        <v>0</v>
      </c>
      <c r="J167" s="626">
        <v>93075</v>
      </c>
      <c r="K167" s="181">
        <v>0</v>
      </c>
      <c r="L167" s="626">
        <v>84091</v>
      </c>
      <c r="M167" s="181">
        <v>0</v>
      </c>
      <c r="N167" s="627"/>
    </row>
    <row r="168" spans="1:14" s="334" customFormat="1" ht="12.75" customHeight="1">
      <c r="A168" s="465">
        <v>231187</v>
      </c>
      <c r="B168" s="629" t="s">
        <v>69</v>
      </c>
      <c r="C168" s="192">
        <v>83796</v>
      </c>
      <c r="D168" s="630">
        <f t="shared" si="4"/>
        <v>14.362260728435725</v>
      </c>
      <c r="E168" s="181">
        <f t="shared" si="5"/>
        <v>12035</v>
      </c>
      <c r="F168" s="192">
        <v>83747</v>
      </c>
      <c r="G168" s="253">
        <v>83747</v>
      </c>
      <c r="H168" s="626">
        <v>0</v>
      </c>
      <c r="I168" s="626">
        <v>0</v>
      </c>
      <c r="J168" s="626">
        <v>83796</v>
      </c>
      <c r="K168" s="181">
        <v>0</v>
      </c>
      <c r="L168" s="626">
        <v>71761</v>
      </c>
      <c r="M168" s="181">
        <v>0</v>
      </c>
      <c r="N168" s="627"/>
    </row>
    <row r="169" spans="1:14" s="334" customFormat="1" ht="12.75" customHeight="1">
      <c r="A169" s="465">
        <v>231188</v>
      </c>
      <c r="B169" s="629" t="s">
        <v>70</v>
      </c>
      <c r="C169" s="192">
        <v>34780</v>
      </c>
      <c r="D169" s="630">
        <f t="shared" si="4"/>
        <v>9.318573893041979</v>
      </c>
      <c r="E169" s="181">
        <f t="shared" si="5"/>
        <v>3241</v>
      </c>
      <c r="F169" s="192">
        <v>34769</v>
      </c>
      <c r="G169" s="253">
        <v>34769</v>
      </c>
      <c r="H169" s="626">
        <v>0</v>
      </c>
      <c r="I169" s="626">
        <v>0</v>
      </c>
      <c r="J169" s="626">
        <v>34780</v>
      </c>
      <c r="K169" s="181">
        <v>0</v>
      </c>
      <c r="L169" s="626">
        <v>31539</v>
      </c>
      <c r="M169" s="181">
        <v>0</v>
      </c>
      <c r="N169" s="627"/>
    </row>
    <row r="170" spans="1:14" s="334" customFormat="1" ht="12.75" customHeight="1">
      <c r="A170" s="465">
        <v>231189</v>
      </c>
      <c r="B170" s="629" t="s">
        <v>71</v>
      </c>
      <c r="C170" s="192">
        <v>79783</v>
      </c>
      <c r="D170" s="630">
        <f t="shared" si="4"/>
        <v>24.18811024905055</v>
      </c>
      <c r="E170" s="181">
        <f t="shared" si="5"/>
        <v>19298</v>
      </c>
      <c r="F170" s="192">
        <v>79744</v>
      </c>
      <c r="G170" s="253">
        <v>79744</v>
      </c>
      <c r="H170" s="626">
        <v>0</v>
      </c>
      <c r="I170" s="626">
        <v>0</v>
      </c>
      <c r="J170" s="626">
        <v>79783</v>
      </c>
      <c r="K170" s="181">
        <v>0</v>
      </c>
      <c r="L170" s="626">
        <v>60485</v>
      </c>
      <c r="M170" s="181">
        <v>0</v>
      </c>
      <c r="N170" s="627"/>
    </row>
    <row r="171" spans="1:14" s="334" customFormat="1" ht="24" customHeight="1">
      <c r="A171" s="844" t="s">
        <v>72</v>
      </c>
      <c r="B171" s="845"/>
      <c r="C171" s="192"/>
      <c r="D171" s="624"/>
      <c r="E171" s="192"/>
      <c r="F171" s="192">
        <v>-382884</v>
      </c>
      <c r="G171" s="253"/>
      <c r="H171" s="626"/>
      <c r="I171" s="626"/>
      <c r="J171" s="626"/>
      <c r="K171" s="181"/>
      <c r="L171" s="626"/>
      <c r="M171" s="181"/>
      <c r="N171" s="627"/>
    </row>
    <row r="172" spans="1:13" ht="23.25" customHeight="1">
      <c r="A172" s="963" t="s">
        <v>73</v>
      </c>
      <c r="B172" s="962"/>
      <c r="C172" s="6">
        <f>SUM(C109:C171)</f>
        <v>2647760</v>
      </c>
      <c r="D172" s="469" t="s">
        <v>202</v>
      </c>
      <c r="E172" s="6">
        <f aca="true" t="shared" si="6" ref="E172:M172">SUM(E109:E171)</f>
        <v>841152</v>
      </c>
      <c r="F172" s="6">
        <f t="shared" si="6"/>
        <v>2228974</v>
      </c>
      <c r="G172" s="6">
        <f t="shared" si="6"/>
        <v>2316419</v>
      </c>
      <c r="H172" s="6">
        <f t="shared" si="6"/>
        <v>0</v>
      </c>
      <c r="I172" s="6">
        <f t="shared" si="6"/>
        <v>0</v>
      </c>
      <c r="J172" s="6">
        <f t="shared" si="6"/>
        <v>2620287</v>
      </c>
      <c r="K172" s="6">
        <f t="shared" si="6"/>
        <v>1721</v>
      </c>
      <c r="L172" s="6">
        <f t="shared" si="6"/>
        <v>1742870</v>
      </c>
      <c r="M172" s="6">
        <f t="shared" si="6"/>
        <v>36882</v>
      </c>
    </row>
    <row r="173" spans="1:13" ht="23.25" customHeight="1">
      <c r="A173" s="470"/>
      <c r="B173" s="471"/>
      <c r="C173" s="172"/>
      <c r="D173" s="228"/>
      <c r="E173" s="172"/>
      <c r="F173" s="172"/>
      <c r="G173" s="172"/>
      <c r="H173" s="172"/>
      <c r="I173" s="172"/>
      <c r="J173" s="172"/>
      <c r="K173" s="172"/>
      <c r="L173" s="172"/>
      <c r="M173" s="172"/>
    </row>
    <row r="179" ht="12.75">
      <c r="I179" s="12"/>
    </row>
    <row r="181" ht="12.75">
      <c r="I181" s="12"/>
    </row>
    <row r="182" ht="12.75">
      <c r="I182" s="12"/>
    </row>
    <row r="188" ht="12.75">
      <c r="C188" s="12" t="e">
        <v>#REF!</v>
      </c>
    </row>
  </sheetData>
  <sheetProtection/>
  <mergeCells count="1">
    <mergeCell ref="A172:B172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xSplit="2" ySplit="3" topLeftCell="C4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9.00390625" defaultRowHeight="12.75"/>
  <cols>
    <col min="1" max="1" width="7.375" style="0" customWidth="1"/>
    <col min="2" max="2" width="33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862" t="s">
        <v>74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</row>
    <row r="2" spans="2:17" ht="25.5" customHeight="1">
      <c r="B2" s="458"/>
      <c r="C2" s="12"/>
      <c r="E2" s="12"/>
      <c r="F2" s="876"/>
      <c r="G2" s="876"/>
      <c r="H2" s="876"/>
      <c r="I2" s="877"/>
      <c r="J2" s="868" t="s">
        <v>75</v>
      </c>
      <c r="K2" s="878"/>
      <c r="L2" s="866" t="s">
        <v>76</v>
      </c>
      <c r="M2" s="879"/>
      <c r="N2" s="879"/>
      <c r="O2" s="880"/>
      <c r="P2" s="866" t="s">
        <v>931</v>
      </c>
      <c r="Q2" s="880"/>
    </row>
    <row r="3" spans="1:17" ht="57" customHeight="1">
      <c r="A3" s="461" t="s">
        <v>932</v>
      </c>
      <c r="B3" s="461" t="s">
        <v>77</v>
      </c>
      <c r="C3" s="463" t="s">
        <v>78</v>
      </c>
      <c r="D3" s="463" t="s">
        <v>935</v>
      </c>
      <c r="E3" s="463" t="s">
        <v>936</v>
      </c>
      <c r="F3" s="463" t="s">
        <v>79</v>
      </c>
      <c r="G3" s="463" t="s">
        <v>80</v>
      </c>
      <c r="H3" s="464" t="s">
        <v>81</v>
      </c>
      <c r="I3" s="464" t="s">
        <v>940</v>
      </c>
      <c r="J3" s="464" t="s">
        <v>82</v>
      </c>
      <c r="K3" s="472" t="s">
        <v>83</v>
      </c>
      <c r="L3" s="472" t="s">
        <v>84</v>
      </c>
      <c r="M3" s="472" t="s">
        <v>85</v>
      </c>
      <c r="N3" s="472" t="s">
        <v>86</v>
      </c>
      <c r="O3" s="472" t="s">
        <v>87</v>
      </c>
      <c r="P3" s="472" t="s">
        <v>88</v>
      </c>
      <c r="Q3" s="463" t="s">
        <v>89</v>
      </c>
    </row>
    <row r="4" spans="1:18" s="334" customFormat="1" ht="38.25" customHeight="1">
      <c r="A4" s="873" t="s">
        <v>90</v>
      </c>
      <c r="B4" s="107" t="s">
        <v>91</v>
      </c>
      <c r="C4" s="192">
        <v>170267</v>
      </c>
      <c r="D4" s="636">
        <v>28</v>
      </c>
      <c r="E4" s="192">
        <v>47525</v>
      </c>
      <c r="F4" s="192">
        <v>120000</v>
      </c>
      <c r="G4" s="625">
        <v>117700</v>
      </c>
      <c r="H4" s="692">
        <v>0</v>
      </c>
      <c r="I4" s="626">
        <v>0</v>
      </c>
      <c r="J4" s="626">
        <v>112109</v>
      </c>
      <c r="K4" s="181">
        <v>0</v>
      </c>
      <c r="L4" s="626">
        <v>62985</v>
      </c>
      <c r="M4" s="626">
        <v>62985</v>
      </c>
      <c r="N4" s="626">
        <v>0</v>
      </c>
      <c r="O4" s="637">
        <v>0</v>
      </c>
      <c r="P4" s="625">
        <v>122741</v>
      </c>
      <c r="Q4" s="181">
        <v>0</v>
      </c>
      <c r="R4" s="627"/>
    </row>
    <row r="5" spans="1:18" s="334" customFormat="1" ht="51" customHeight="1">
      <c r="A5" s="874"/>
      <c r="B5" s="107" t="s">
        <v>92</v>
      </c>
      <c r="C5" s="192"/>
      <c r="D5" s="636"/>
      <c r="E5" s="192"/>
      <c r="F5" s="192">
        <v>-2300</v>
      </c>
      <c r="G5" s="625"/>
      <c r="H5" s="692"/>
      <c r="I5" s="626"/>
      <c r="J5" s="626"/>
      <c r="K5" s="181"/>
      <c r="L5" s="626"/>
      <c r="M5" s="626"/>
      <c r="N5" s="626"/>
      <c r="O5" s="637"/>
      <c r="P5" s="625"/>
      <c r="Q5" s="181"/>
      <c r="R5" s="627"/>
    </row>
    <row r="6" spans="1:18" s="334" customFormat="1" ht="38.25" customHeight="1">
      <c r="A6" s="873" t="s">
        <v>93</v>
      </c>
      <c r="B6" s="107" t="s">
        <v>94</v>
      </c>
      <c r="C6" s="192">
        <v>15739</v>
      </c>
      <c r="D6" s="636">
        <v>25</v>
      </c>
      <c r="E6" s="192">
        <v>3955</v>
      </c>
      <c r="F6" s="192">
        <v>25000</v>
      </c>
      <c r="G6" s="625">
        <v>12000</v>
      </c>
      <c r="H6" s="692">
        <v>0</v>
      </c>
      <c r="I6" s="626">
        <v>0</v>
      </c>
      <c r="J6" s="626">
        <v>4628</v>
      </c>
      <c r="K6" s="181">
        <v>0</v>
      </c>
      <c r="L6" s="626">
        <v>11112</v>
      </c>
      <c r="M6" s="626">
        <v>11112</v>
      </c>
      <c r="N6" s="626">
        <v>0</v>
      </c>
      <c r="O6" s="637">
        <v>0</v>
      </c>
      <c r="P6" s="625">
        <v>11785</v>
      </c>
      <c r="Q6" s="181">
        <v>0</v>
      </c>
      <c r="R6" s="627"/>
    </row>
    <row r="7" spans="1:18" s="334" customFormat="1" ht="51" customHeight="1">
      <c r="A7" s="874"/>
      <c r="B7" s="107" t="s">
        <v>92</v>
      </c>
      <c r="C7" s="192"/>
      <c r="D7" s="636"/>
      <c r="E7" s="192"/>
      <c r="F7" s="192">
        <v>-13000</v>
      </c>
      <c r="G7" s="625"/>
      <c r="H7" s="692"/>
      <c r="I7" s="626"/>
      <c r="J7" s="626"/>
      <c r="K7" s="181"/>
      <c r="L7" s="626"/>
      <c r="M7" s="626"/>
      <c r="N7" s="626"/>
      <c r="O7" s="637"/>
      <c r="P7" s="625"/>
      <c r="Q7" s="181"/>
      <c r="R7" s="627"/>
    </row>
    <row r="8" spans="1:18" s="334" customFormat="1" ht="25.5" customHeight="1">
      <c r="A8" s="103" t="s">
        <v>95</v>
      </c>
      <c r="B8" s="107" t="s">
        <v>96</v>
      </c>
      <c r="C8" s="192">
        <v>28184</v>
      </c>
      <c r="D8" s="636">
        <v>29</v>
      </c>
      <c r="E8" s="192">
        <v>8286</v>
      </c>
      <c r="F8" s="192">
        <v>43000</v>
      </c>
      <c r="G8" s="625">
        <v>15573</v>
      </c>
      <c r="H8" s="692">
        <v>0</v>
      </c>
      <c r="I8" s="626">
        <v>0</v>
      </c>
      <c r="J8" s="626">
        <v>13503</v>
      </c>
      <c r="K8" s="181">
        <v>0</v>
      </c>
      <c r="L8" s="626">
        <v>14681</v>
      </c>
      <c r="M8" s="626">
        <v>14681</v>
      </c>
      <c r="N8" s="626">
        <v>0</v>
      </c>
      <c r="O8" s="637">
        <v>0</v>
      </c>
      <c r="P8" s="625">
        <v>19898</v>
      </c>
      <c r="Q8" s="181">
        <v>0</v>
      </c>
      <c r="R8" s="627"/>
    </row>
    <row r="9" spans="1:18" s="334" customFormat="1" ht="51" customHeight="1">
      <c r="A9" s="103"/>
      <c r="B9" s="107" t="s">
        <v>92</v>
      </c>
      <c r="C9" s="192"/>
      <c r="D9" s="636"/>
      <c r="E9" s="192"/>
      <c r="F9" s="192">
        <v>-27427</v>
      </c>
      <c r="G9" s="625"/>
      <c r="H9" s="692"/>
      <c r="I9" s="626"/>
      <c r="J9" s="626"/>
      <c r="K9" s="181"/>
      <c r="L9" s="626"/>
      <c r="M9" s="626"/>
      <c r="N9" s="626"/>
      <c r="O9" s="637"/>
      <c r="P9" s="625"/>
      <c r="Q9" s="181"/>
      <c r="R9" s="627"/>
    </row>
    <row r="10" spans="1:18" s="334" customFormat="1" ht="25.5" customHeight="1">
      <c r="A10" s="103" t="s">
        <v>97</v>
      </c>
      <c r="B10" s="107" t="s">
        <v>98</v>
      </c>
      <c r="C10" s="192">
        <v>225463</v>
      </c>
      <c r="D10" s="636">
        <v>9</v>
      </c>
      <c r="E10" s="192">
        <v>19715</v>
      </c>
      <c r="F10" s="192">
        <v>30000</v>
      </c>
      <c r="G10" s="625">
        <v>133712</v>
      </c>
      <c r="H10" s="692">
        <v>10</v>
      </c>
      <c r="I10" s="631" t="s">
        <v>38</v>
      </c>
      <c r="J10" s="626">
        <v>144879</v>
      </c>
      <c r="K10" s="181">
        <v>583</v>
      </c>
      <c r="L10" s="626">
        <v>80000</v>
      </c>
      <c r="M10" s="626">
        <v>80000</v>
      </c>
      <c r="N10" s="626">
        <v>0</v>
      </c>
      <c r="O10" s="637">
        <v>0</v>
      </c>
      <c r="P10" s="625">
        <v>184664</v>
      </c>
      <c r="Q10" s="181">
        <v>21084</v>
      </c>
      <c r="R10" s="627"/>
    </row>
    <row r="11" spans="1:18" s="334" customFormat="1" ht="12.75" customHeight="1">
      <c r="A11" s="103" t="s">
        <v>99</v>
      </c>
      <c r="B11" s="107" t="s">
        <v>100</v>
      </c>
      <c r="C11" s="192">
        <v>102105</v>
      </c>
      <c r="D11" s="636">
        <v>8</v>
      </c>
      <c r="E11" s="192">
        <v>8620</v>
      </c>
      <c r="F11" s="631" t="s">
        <v>38</v>
      </c>
      <c r="G11" s="625">
        <v>29929</v>
      </c>
      <c r="H11" s="692">
        <v>103</v>
      </c>
      <c r="I11" s="631" t="s">
        <v>38</v>
      </c>
      <c r="J11" s="626">
        <v>29588</v>
      </c>
      <c r="K11" s="181">
        <v>106</v>
      </c>
      <c r="L11" s="626">
        <v>72411</v>
      </c>
      <c r="M11" s="626">
        <v>72411</v>
      </c>
      <c r="N11" s="626">
        <v>0</v>
      </c>
      <c r="O11" s="637">
        <v>0</v>
      </c>
      <c r="P11" s="625">
        <v>93484</v>
      </c>
      <c r="Q11" s="181">
        <v>0</v>
      </c>
      <c r="R11" s="627"/>
    </row>
    <row r="12" spans="1:18" s="334" customFormat="1" ht="12.75" customHeight="1">
      <c r="A12" s="103" t="s">
        <v>101</v>
      </c>
      <c r="B12" s="107" t="s">
        <v>102</v>
      </c>
      <c r="C12" s="192">
        <v>111616</v>
      </c>
      <c r="D12" s="636">
        <v>19</v>
      </c>
      <c r="E12" s="192">
        <v>21017</v>
      </c>
      <c r="F12" s="631" t="s">
        <v>38</v>
      </c>
      <c r="G12" s="625">
        <v>69196</v>
      </c>
      <c r="H12" s="692">
        <v>1298</v>
      </c>
      <c r="I12" s="631" t="s">
        <v>38</v>
      </c>
      <c r="J12" s="626">
        <v>40190</v>
      </c>
      <c r="K12" s="181">
        <v>1298</v>
      </c>
      <c r="L12" s="626">
        <v>70125</v>
      </c>
      <c r="M12" s="626">
        <v>70125</v>
      </c>
      <c r="N12" s="626">
        <v>0</v>
      </c>
      <c r="O12" s="637">
        <v>0</v>
      </c>
      <c r="P12" s="625">
        <v>90598</v>
      </c>
      <c r="Q12" s="181">
        <v>0</v>
      </c>
      <c r="R12" s="627"/>
    </row>
    <row r="13" spans="1:18" s="334" customFormat="1" ht="12.75" customHeight="1">
      <c r="A13" s="103" t="s">
        <v>103</v>
      </c>
      <c r="B13" s="107" t="s">
        <v>104</v>
      </c>
      <c r="C13" s="192">
        <v>208642</v>
      </c>
      <c r="D13" s="624">
        <v>8</v>
      </c>
      <c r="E13" s="192">
        <v>16283</v>
      </c>
      <c r="F13" s="631" t="s">
        <v>38</v>
      </c>
      <c r="G13" s="625">
        <v>75500</v>
      </c>
      <c r="H13" s="692">
        <v>287</v>
      </c>
      <c r="I13" s="631" t="s">
        <v>38</v>
      </c>
      <c r="J13" s="626">
        <v>85078</v>
      </c>
      <c r="K13" s="181">
        <v>315</v>
      </c>
      <c r="L13" s="626">
        <v>123250</v>
      </c>
      <c r="M13" s="626">
        <v>123250</v>
      </c>
      <c r="N13" s="626">
        <v>0</v>
      </c>
      <c r="O13" s="637">
        <v>0</v>
      </c>
      <c r="P13" s="625">
        <v>192360</v>
      </c>
      <c r="Q13" s="181">
        <v>0</v>
      </c>
      <c r="R13" s="627"/>
    </row>
    <row r="14" spans="1:18" s="334" customFormat="1" ht="25.5" customHeight="1">
      <c r="A14" s="103" t="s">
        <v>105</v>
      </c>
      <c r="B14" s="628" t="s">
        <v>106</v>
      </c>
      <c r="C14" s="192">
        <v>85874</v>
      </c>
      <c r="D14" s="624">
        <v>12</v>
      </c>
      <c r="E14" s="192">
        <v>10267</v>
      </c>
      <c r="F14" s="631" t="s">
        <v>38</v>
      </c>
      <c r="G14" s="625">
        <v>57322</v>
      </c>
      <c r="H14" s="692">
        <v>0</v>
      </c>
      <c r="I14" s="631" t="s">
        <v>38</v>
      </c>
      <c r="J14" s="626">
        <v>46175</v>
      </c>
      <c r="K14" s="181">
        <v>0</v>
      </c>
      <c r="L14" s="626">
        <v>39698</v>
      </c>
      <c r="M14" s="626">
        <v>39698</v>
      </c>
      <c r="N14" s="626">
        <v>0</v>
      </c>
      <c r="O14" s="637">
        <v>0</v>
      </c>
      <c r="P14" s="625">
        <v>75605</v>
      </c>
      <c r="Q14" s="181">
        <v>0</v>
      </c>
      <c r="R14" s="627"/>
    </row>
    <row r="15" spans="1:18" s="334" customFormat="1" ht="25.5" customHeight="1">
      <c r="A15" s="103" t="s">
        <v>107</v>
      </c>
      <c r="B15" s="628" t="s">
        <v>108</v>
      </c>
      <c r="C15" s="192">
        <v>199656</v>
      </c>
      <c r="D15" s="624">
        <v>20</v>
      </c>
      <c r="E15" s="192">
        <v>40098</v>
      </c>
      <c r="F15" s="631" t="s">
        <v>38</v>
      </c>
      <c r="G15" s="625">
        <v>17251</v>
      </c>
      <c r="H15" s="692">
        <v>51130</v>
      </c>
      <c r="I15" s="631" t="s">
        <v>38</v>
      </c>
      <c r="J15" s="626">
        <v>17286</v>
      </c>
      <c r="K15" s="181">
        <v>51119</v>
      </c>
      <c r="L15" s="626">
        <v>0</v>
      </c>
      <c r="M15" s="626">
        <v>0</v>
      </c>
      <c r="N15" s="626">
        <v>119000</v>
      </c>
      <c r="O15" s="637">
        <v>30164</v>
      </c>
      <c r="P15" s="625">
        <v>0</v>
      </c>
      <c r="Q15" s="181">
        <v>0</v>
      </c>
      <c r="R15" s="627"/>
    </row>
    <row r="16" spans="1:18" s="334" customFormat="1" ht="25.5" customHeight="1">
      <c r="A16" s="103">
        <v>231102</v>
      </c>
      <c r="B16" s="628" t="s">
        <v>109</v>
      </c>
      <c r="C16" s="192">
        <v>173260</v>
      </c>
      <c r="D16" s="624">
        <v>12</v>
      </c>
      <c r="E16" s="192">
        <v>20923</v>
      </c>
      <c r="F16" s="631" t="s">
        <v>38</v>
      </c>
      <c r="G16" s="625">
        <v>119389</v>
      </c>
      <c r="H16" s="692">
        <v>0</v>
      </c>
      <c r="I16" s="631" t="s">
        <v>38</v>
      </c>
      <c r="J16" s="626">
        <v>68575</v>
      </c>
      <c r="K16" s="181">
        <v>0</v>
      </c>
      <c r="L16" s="626">
        <v>104685</v>
      </c>
      <c r="M16" s="626">
        <v>104685</v>
      </c>
      <c r="N16" s="626">
        <v>0</v>
      </c>
      <c r="O16" s="637">
        <v>0</v>
      </c>
      <c r="P16" s="625">
        <v>152337</v>
      </c>
      <c r="Q16" s="181">
        <v>0</v>
      </c>
      <c r="R16" s="627"/>
    </row>
    <row r="17" spans="1:18" s="334" customFormat="1" ht="12.75" customHeight="1">
      <c r="A17" s="103">
        <v>231103</v>
      </c>
      <c r="B17" s="628" t="s">
        <v>110</v>
      </c>
      <c r="C17" s="192">
        <v>175000</v>
      </c>
      <c r="D17" s="624">
        <v>12</v>
      </c>
      <c r="E17" s="192">
        <v>21108</v>
      </c>
      <c r="F17" s="631" t="s">
        <v>38</v>
      </c>
      <c r="G17" s="625">
        <v>58037</v>
      </c>
      <c r="H17" s="692">
        <v>52318</v>
      </c>
      <c r="I17" s="631" t="s">
        <v>38</v>
      </c>
      <c r="J17" s="626">
        <v>58084</v>
      </c>
      <c r="K17" s="181">
        <v>125</v>
      </c>
      <c r="L17" s="626">
        <v>115000</v>
      </c>
      <c r="M17" s="626">
        <v>115000</v>
      </c>
      <c r="N17" s="626">
        <v>0</v>
      </c>
      <c r="O17" s="637">
        <v>0</v>
      </c>
      <c r="P17" s="625">
        <v>72400</v>
      </c>
      <c r="Q17" s="181">
        <v>81492</v>
      </c>
      <c r="R17" s="627"/>
    </row>
    <row r="18" spans="1:18" s="334" customFormat="1" ht="25.5" customHeight="1">
      <c r="A18" s="103">
        <v>231112</v>
      </c>
      <c r="B18" s="628" t="s">
        <v>111</v>
      </c>
      <c r="C18" s="192">
        <v>183197</v>
      </c>
      <c r="D18" s="624">
        <v>9</v>
      </c>
      <c r="E18" s="192">
        <v>16536</v>
      </c>
      <c r="F18" s="631" t="s">
        <v>38</v>
      </c>
      <c r="G18" s="625">
        <v>51113</v>
      </c>
      <c r="H18" s="692">
        <v>10224</v>
      </c>
      <c r="I18" s="631" t="s">
        <v>38</v>
      </c>
      <c r="J18" s="626">
        <v>51123</v>
      </c>
      <c r="K18" s="181">
        <v>24479</v>
      </c>
      <c r="L18" s="626">
        <v>79924</v>
      </c>
      <c r="M18" s="626">
        <v>86016</v>
      </c>
      <c r="N18" s="626">
        <v>23723</v>
      </c>
      <c r="O18" s="637">
        <v>15758</v>
      </c>
      <c r="P18" s="625">
        <v>71471</v>
      </c>
      <c r="Q18" s="181">
        <v>59858</v>
      </c>
      <c r="R18" s="627"/>
    </row>
    <row r="19" spans="1:18" s="334" customFormat="1" ht="12.75" customHeight="1">
      <c r="A19" s="103">
        <v>231192</v>
      </c>
      <c r="B19" s="628" t="s">
        <v>112</v>
      </c>
      <c r="C19" s="192">
        <v>70038</v>
      </c>
      <c r="D19" s="624">
        <v>17</v>
      </c>
      <c r="E19" s="192">
        <v>12004</v>
      </c>
      <c r="F19" s="631" t="s">
        <v>38</v>
      </c>
      <c r="G19" s="625">
        <v>33162</v>
      </c>
      <c r="H19" s="692">
        <v>8201</v>
      </c>
      <c r="I19" s="631" t="s">
        <v>38</v>
      </c>
      <c r="J19" s="626">
        <v>33331</v>
      </c>
      <c r="K19" s="181">
        <v>9207</v>
      </c>
      <c r="L19" s="626">
        <v>27500</v>
      </c>
      <c r="M19" s="626">
        <v>27500</v>
      </c>
      <c r="N19" s="626">
        <v>0</v>
      </c>
      <c r="O19" s="637">
        <v>0</v>
      </c>
      <c r="P19" s="625">
        <v>17904</v>
      </c>
      <c r="Q19" s="181">
        <v>40131</v>
      </c>
      <c r="R19" s="627"/>
    </row>
    <row r="20" spans="1:18" s="334" customFormat="1" ht="25.5" customHeight="1">
      <c r="A20" s="465">
        <v>231244</v>
      </c>
      <c r="B20" s="628" t="s">
        <v>113</v>
      </c>
      <c r="C20" s="192">
        <v>143850</v>
      </c>
      <c r="D20" s="624">
        <v>15</v>
      </c>
      <c r="E20" s="192">
        <v>21658</v>
      </c>
      <c r="F20" s="631" t="s">
        <v>114</v>
      </c>
      <c r="G20" s="625">
        <v>25</v>
      </c>
      <c r="H20" s="692">
        <v>16913</v>
      </c>
      <c r="I20" s="631" t="s">
        <v>114</v>
      </c>
      <c r="J20" s="626">
        <v>25</v>
      </c>
      <c r="K20" s="181">
        <v>32330</v>
      </c>
      <c r="L20" s="626">
        <v>0</v>
      </c>
      <c r="M20" s="626">
        <v>23458</v>
      </c>
      <c r="N20" s="626">
        <v>81000</v>
      </c>
      <c r="O20" s="637">
        <v>23499</v>
      </c>
      <c r="P20" s="625">
        <v>0</v>
      </c>
      <c r="Q20" s="181">
        <v>47356</v>
      </c>
      <c r="R20" s="627"/>
    </row>
    <row r="21" spans="1:18" ht="27" customHeight="1">
      <c r="A21" s="473"/>
      <c r="B21" s="473" t="s">
        <v>364</v>
      </c>
      <c r="C21" s="6">
        <f>SUM(C4:C20)</f>
        <v>1892891</v>
      </c>
      <c r="D21" s="469" t="s">
        <v>202</v>
      </c>
      <c r="E21" s="6">
        <f>SUM(E4:E20)</f>
        <v>267995</v>
      </c>
      <c r="F21" s="6">
        <f>SUM(F4:F20)</f>
        <v>175273</v>
      </c>
      <c r="G21" s="6">
        <f>SUM(G4:G20)</f>
        <v>789909</v>
      </c>
      <c r="H21" s="6">
        <f>SUM(H4:H20)</f>
        <v>140484</v>
      </c>
      <c r="I21" s="6">
        <f>SUM(I4:I16)</f>
        <v>0</v>
      </c>
      <c r="J21" s="6">
        <f aca="true" t="shared" si="0" ref="J21:Q21">SUM(J4:J20)</f>
        <v>704574</v>
      </c>
      <c r="K21" s="6">
        <f t="shared" si="0"/>
        <v>119562</v>
      </c>
      <c r="L21" s="6">
        <f t="shared" si="0"/>
        <v>801371</v>
      </c>
      <c r="M21" s="6">
        <f t="shared" si="0"/>
        <v>830921</v>
      </c>
      <c r="N21" s="6">
        <f t="shared" si="0"/>
        <v>223723</v>
      </c>
      <c r="O21" s="6">
        <f t="shared" si="0"/>
        <v>69421</v>
      </c>
      <c r="P21" s="6">
        <f t="shared" si="0"/>
        <v>1105247</v>
      </c>
      <c r="Q21" s="6">
        <f t="shared" si="0"/>
        <v>249921</v>
      </c>
      <c r="R21" s="12"/>
    </row>
    <row r="22" ht="15.75" customHeight="1"/>
    <row r="23" ht="25.5" customHeight="1">
      <c r="B23" t="s">
        <v>1056</v>
      </c>
    </row>
    <row r="24" spans="2:7" ht="12.75">
      <c r="B24" t="s">
        <v>1058</v>
      </c>
      <c r="G24" s="12"/>
    </row>
    <row r="25" ht="12.75">
      <c r="G25" s="12"/>
    </row>
    <row r="26" ht="9.75" customHeight="1"/>
    <row r="31" spans="14:17" ht="20.25">
      <c r="N31" s="875"/>
      <c r="O31" s="875"/>
      <c r="P31" s="875"/>
      <c r="Q31" s="875"/>
    </row>
  </sheetData>
  <sheetProtection/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7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E5" sqref="E5:E6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customWidth="1"/>
    <col min="12" max="12" width="12.125" style="0" customWidth="1"/>
    <col min="13" max="14" width="13.75390625" style="0" customWidth="1"/>
    <col min="15" max="15" width="12.125" style="0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862" t="s">
        <v>115</v>
      </c>
      <c r="B1" s="862"/>
      <c r="C1" s="862"/>
      <c r="D1" s="862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3:4" ht="18">
      <c r="C2" s="246" t="s">
        <v>116</v>
      </c>
      <c r="D2" s="137"/>
    </row>
    <row r="3" spans="3:4" ht="18">
      <c r="C3" s="246" t="s">
        <v>117</v>
      </c>
      <c r="D3" s="137"/>
    </row>
    <row r="4" ht="12.75">
      <c r="C4" s="926"/>
    </row>
  </sheetData>
  <sheetProtection/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1.125" style="705" customWidth="1"/>
    <col min="2" max="2" width="80.00390625" style="705" customWidth="1"/>
    <col min="3" max="3" width="8.75390625" style="705" customWidth="1"/>
    <col min="4" max="5" width="12.125" style="704" customWidth="1"/>
    <col min="6" max="16384" width="9.125" style="705" customWidth="1"/>
  </cols>
  <sheetData>
    <row r="1" spans="1:5" ht="18.75" customHeight="1">
      <c r="A1" s="964" t="s">
        <v>486</v>
      </c>
      <c r="B1" s="965"/>
      <c r="C1" s="965"/>
      <c r="D1" s="965"/>
      <c r="E1" s="965"/>
    </row>
    <row r="2" spans="1:4" ht="12.75" customHeight="1">
      <c r="A2" s="730"/>
      <c r="B2" s="730"/>
      <c r="C2" s="730"/>
      <c r="D2" s="731"/>
    </row>
    <row r="3" spans="1:11" ht="14.25" customHeight="1">
      <c r="A3" s="883" t="s">
        <v>118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</row>
    <row r="4" ht="12" customHeight="1" thickBot="1">
      <c r="E4" s="706" t="s">
        <v>172</v>
      </c>
    </row>
    <row r="5" spans="1:6" ht="25.5">
      <c r="A5" s="707" t="s">
        <v>119</v>
      </c>
      <c r="B5" s="708" t="s">
        <v>120</v>
      </c>
      <c r="C5" s="708" t="s">
        <v>121</v>
      </c>
      <c r="D5" s="707" t="s">
        <v>122</v>
      </c>
      <c r="E5" s="742" t="s">
        <v>123</v>
      </c>
      <c r="F5" s="709" t="s">
        <v>251</v>
      </c>
    </row>
    <row r="6" spans="1:6" ht="12.75">
      <c r="A6" s="732"/>
      <c r="B6" s="62" t="s">
        <v>124</v>
      </c>
      <c r="C6" s="273">
        <v>1700</v>
      </c>
      <c r="D6" s="734">
        <v>45000</v>
      </c>
      <c r="E6" s="734"/>
      <c r="F6" s="709"/>
    </row>
    <row r="7" spans="1:5" ht="12.75" customHeight="1">
      <c r="A7" s="736">
        <v>40582</v>
      </c>
      <c r="B7" s="710" t="s">
        <v>125</v>
      </c>
      <c r="C7" s="711">
        <v>1000</v>
      </c>
      <c r="D7" s="712">
        <v>-2000</v>
      </c>
      <c r="E7" s="713">
        <v>43000</v>
      </c>
    </row>
    <row r="8" spans="1:5" ht="39" customHeight="1">
      <c r="A8" s="736">
        <v>40589</v>
      </c>
      <c r="B8" s="710" t="s">
        <v>126</v>
      </c>
      <c r="C8" s="711">
        <v>1800</v>
      </c>
      <c r="D8" s="714">
        <v>-100</v>
      </c>
      <c r="E8" s="715">
        <v>42900</v>
      </c>
    </row>
    <row r="9" spans="1:5" ht="12.75" customHeight="1">
      <c r="A9" s="736">
        <v>40610</v>
      </c>
      <c r="B9" s="710" t="s">
        <v>127</v>
      </c>
      <c r="C9" s="711">
        <v>1600</v>
      </c>
      <c r="D9" s="714">
        <v>-1950</v>
      </c>
      <c r="E9" s="715">
        <v>40950</v>
      </c>
    </row>
    <row r="10" spans="1:5" ht="12.75" customHeight="1">
      <c r="A10" s="736">
        <v>40617</v>
      </c>
      <c r="B10" s="710" t="s">
        <v>128</v>
      </c>
      <c r="C10" s="711">
        <v>1800</v>
      </c>
      <c r="D10" s="714">
        <v>-20</v>
      </c>
      <c r="E10" s="715">
        <v>40930</v>
      </c>
    </row>
    <row r="11" spans="1:5" ht="12.75" customHeight="1">
      <c r="A11" s="736">
        <v>40617</v>
      </c>
      <c r="B11" s="710" t="s">
        <v>129</v>
      </c>
      <c r="C11" s="711">
        <v>1800</v>
      </c>
      <c r="D11" s="714">
        <v>-15</v>
      </c>
      <c r="E11" s="715">
        <v>40915</v>
      </c>
    </row>
    <row r="12" spans="1:5" ht="12.75" customHeight="1">
      <c r="A12" s="736">
        <v>40624</v>
      </c>
      <c r="B12" s="710" t="s">
        <v>130</v>
      </c>
      <c r="C12" s="711">
        <v>9000</v>
      </c>
      <c r="D12" s="714">
        <v>-4800</v>
      </c>
      <c r="E12" s="715">
        <v>36115</v>
      </c>
    </row>
    <row r="13" spans="1:5" ht="25.5" customHeight="1">
      <c r="A13" s="736">
        <v>40624</v>
      </c>
      <c r="B13" s="710" t="s">
        <v>131</v>
      </c>
      <c r="C13" s="711">
        <v>3000</v>
      </c>
      <c r="D13" s="714">
        <v>-405</v>
      </c>
      <c r="E13" s="715">
        <v>35710</v>
      </c>
    </row>
    <row r="14" spans="1:5" ht="12.75">
      <c r="A14" s="736">
        <v>40624</v>
      </c>
      <c r="B14" s="710" t="s">
        <v>132</v>
      </c>
      <c r="C14" s="711">
        <v>1600</v>
      </c>
      <c r="D14" s="714">
        <v>-1998</v>
      </c>
      <c r="E14" s="715">
        <v>33712</v>
      </c>
    </row>
    <row r="15" spans="1:5" ht="12.75" customHeight="1">
      <c r="A15" s="736">
        <v>40631</v>
      </c>
      <c r="B15" s="710" t="s">
        <v>133</v>
      </c>
      <c r="C15" s="711">
        <v>1800</v>
      </c>
      <c r="D15" s="714">
        <v>-199.24</v>
      </c>
      <c r="E15" s="715">
        <v>33512.8</v>
      </c>
    </row>
    <row r="16" spans="1:5" ht="25.5">
      <c r="A16" s="736">
        <v>40631</v>
      </c>
      <c r="B16" s="710" t="s">
        <v>134</v>
      </c>
      <c r="C16" s="711">
        <v>3000</v>
      </c>
      <c r="D16" s="714">
        <v>-300</v>
      </c>
      <c r="E16" s="715">
        <v>33212.8</v>
      </c>
    </row>
    <row r="17" spans="1:5" ht="12.75" customHeight="1">
      <c r="A17" s="736">
        <v>40645</v>
      </c>
      <c r="B17" s="716" t="s">
        <v>135</v>
      </c>
      <c r="C17" s="711">
        <v>2000</v>
      </c>
      <c r="D17" s="714">
        <v>-50</v>
      </c>
      <c r="E17" s="715">
        <v>33162.8</v>
      </c>
    </row>
    <row r="18" spans="1:5" ht="25.5">
      <c r="A18" s="736">
        <v>40645</v>
      </c>
      <c r="B18" s="710" t="s">
        <v>136</v>
      </c>
      <c r="C18" s="711">
        <v>1800</v>
      </c>
      <c r="D18" s="714">
        <v>-30</v>
      </c>
      <c r="E18" s="715">
        <v>33132.8</v>
      </c>
    </row>
    <row r="19" spans="1:5" ht="25.5" customHeight="1">
      <c r="A19" s="736">
        <v>40680</v>
      </c>
      <c r="B19" s="710" t="s">
        <v>137</v>
      </c>
      <c r="C19" s="711">
        <v>1000</v>
      </c>
      <c r="D19" s="714">
        <v>-1800</v>
      </c>
      <c r="E19" s="715">
        <v>31332.8</v>
      </c>
    </row>
    <row r="20" spans="1:5" ht="12.75" customHeight="1">
      <c r="A20" s="736">
        <v>40687</v>
      </c>
      <c r="B20" s="710" t="s">
        <v>138</v>
      </c>
      <c r="C20" s="711">
        <v>3000</v>
      </c>
      <c r="D20" s="714">
        <v>-150</v>
      </c>
      <c r="E20" s="715">
        <v>31182.8</v>
      </c>
    </row>
    <row r="21" spans="1:5" ht="12.75" customHeight="1">
      <c r="A21" s="736">
        <v>40694</v>
      </c>
      <c r="B21" s="710" t="s">
        <v>139</v>
      </c>
      <c r="C21" s="711">
        <v>1800</v>
      </c>
      <c r="D21" s="714">
        <v>-20</v>
      </c>
      <c r="E21" s="715">
        <v>31162.8</v>
      </c>
    </row>
    <row r="22" spans="1:5" ht="12.75" customHeight="1">
      <c r="A22" s="736">
        <v>40722</v>
      </c>
      <c r="B22" s="710" t="s">
        <v>140</v>
      </c>
      <c r="C22" s="711">
        <v>3000</v>
      </c>
      <c r="D22" s="714">
        <v>-224</v>
      </c>
      <c r="E22" s="715">
        <v>30938.8</v>
      </c>
    </row>
    <row r="23" spans="1:5" ht="12.75">
      <c r="A23" s="736">
        <v>40722</v>
      </c>
      <c r="B23" s="710" t="s">
        <v>141</v>
      </c>
      <c r="C23" s="711">
        <v>3000</v>
      </c>
      <c r="D23" s="714">
        <v>-300</v>
      </c>
      <c r="E23" s="768">
        <v>30638.8</v>
      </c>
    </row>
    <row r="24" spans="1:5" ht="25.5">
      <c r="A24" s="765">
        <v>40743</v>
      </c>
      <c r="B24" s="263" t="s">
        <v>502</v>
      </c>
      <c r="C24" s="35">
        <v>3000</v>
      </c>
      <c r="D24" s="766">
        <v>-200</v>
      </c>
      <c r="E24" s="767">
        <v>30438.8</v>
      </c>
    </row>
    <row r="25" spans="1:5" ht="12.75">
      <c r="A25" s="765">
        <v>40743</v>
      </c>
      <c r="B25" s="263" t="s">
        <v>142</v>
      </c>
      <c r="C25" s="35">
        <v>1800</v>
      </c>
      <c r="D25" s="766">
        <v>-50</v>
      </c>
      <c r="E25" s="767">
        <v>30388.8</v>
      </c>
    </row>
    <row r="26" spans="1:5" ht="25.5">
      <c r="A26" s="765">
        <v>40743</v>
      </c>
      <c r="B26" s="263" t="s">
        <v>143</v>
      </c>
      <c r="C26" s="35">
        <v>3000</v>
      </c>
      <c r="D26" s="766">
        <v>-495</v>
      </c>
      <c r="E26" s="767">
        <v>29893.8</v>
      </c>
    </row>
    <row r="27" spans="1:5" ht="38.25">
      <c r="A27" s="765">
        <v>40764</v>
      </c>
      <c r="B27" s="263" t="s">
        <v>144</v>
      </c>
      <c r="C27" s="35">
        <v>4000</v>
      </c>
      <c r="D27" s="766">
        <v>-608.08</v>
      </c>
      <c r="E27" s="767">
        <v>29285.7</v>
      </c>
    </row>
    <row r="28" spans="1:5" ht="12.75">
      <c r="A28" s="765">
        <v>40799</v>
      </c>
      <c r="B28" s="263" t="s">
        <v>145</v>
      </c>
      <c r="C28" s="35">
        <v>2000</v>
      </c>
      <c r="D28" s="766">
        <v>-15</v>
      </c>
      <c r="E28" s="770">
        <v>29270.7</v>
      </c>
    </row>
    <row r="29" spans="1:5" ht="12.75">
      <c r="A29" s="765">
        <v>40813</v>
      </c>
      <c r="B29" s="263" t="s">
        <v>146</v>
      </c>
      <c r="C29" s="35">
        <v>9000</v>
      </c>
      <c r="D29" s="766">
        <v>-150</v>
      </c>
      <c r="E29" s="769">
        <v>29120.7</v>
      </c>
    </row>
    <row r="30" spans="1:5" ht="12.75">
      <c r="A30" s="891"/>
      <c r="B30" s="892"/>
      <c r="C30" s="81"/>
      <c r="D30" s="893"/>
      <c r="E30" s="894"/>
    </row>
    <row r="31" spans="1:5" ht="12.75">
      <c r="A31" s="717"/>
      <c r="B31" s="718"/>
      <c r="C31" s="719"/>
      <c r="D31" s="720"/>
      <c r="E31" s="720"/>
    </row>
    <row r="32" spans="1:5" ht="12.75">
      <c r="A32" s="46" t="s">
        <v>147</v>
      </c>
      <c r="B32" s="24"/>
      <c r="C32" s="24"/>
      <c r="D32" s="24"/>
      <c r="E32" s="46"/>
    </row>
    <row r="33" spans="1:5" ht="13.5" thickBot="1">
      <c r="A33"/>
      <c r="B33"/>
      <c r="C33"/>
      <c r="D33"/>
      <c r="E33" s="706" t="s">
        <v>172</v>
      </c>
    </row>
    <row r="34" spans="1:5" ht="25.5">
      <c r="A34" s="707" t="s">
        <v>119</v>
      </c>
      <c r="B34" s="707" t="s">
        <v>148</v>
      </c>
      <c r="C34" s="707" t="s">
        <v>367</v>
      </c>
      <c r="D34" s="707" t="s">
        <v>122</v>
      </c>
      <c r="E34" s="742" t="s">
        <v>123</v>
      </c>
    </row>
    <row r="35" spans="1:5" ht="12.75">
      <c r="A35" s="61"/>
      <c r="B35" s="62" t="s">
        <v>124</v>
      </c>
      <c r="C35" s="273">
        <v>1700</v>
      </c>
      <c r="D35" s="733">
        <v>5000</v>
      </c>
      <c r="E35" s="733">
        <v>5000</v>
      </c>
    </row>
    <row r="36" spans="1:5" ht="12.75">
      <c r="A36" s="717"/>
      <c r="B36" s="718"/>
      <c r="C36" s="719"/>
      <c r="D36" s="720"/>
      <c r="E36" s="720"/>
    </row>
    <row r="37" spans="1:5" ht="12.75">
      <c r="A37" s="717"/>
      <c r="B37" s="718"/>
      <c r="C37" s="719"/>
      <c r="D37" s="720"/>
      <c r="E37" s="720"/>
    </row>
    <row r="38" spans="1:11" ht="12.75">
      <c r="A38" s="883" t="s">
        <v>149</v>
      </c>
      <c r="B38" s="883"/>
      <c r="C38" s="883"/>
      <c r="D38" s="883"/>
      <c r="E38" s="883"/>
      <c r="F38" s="883"/>
      <c r="G38" s="883"/>
      <c r="H38" s="883"/>
      <c r="I38" s="883"/>
      <c r="J38" s="883"/>
      <c r="K38" s="883"/>
    </row>
    <row r="39" spans="1:11" ht="13.5" customHeight="1" thickBot="1">
      <c r="A39" s="721"/>
      <c r="B39" s="721" t="s">
        <v>251</v>
      </c>
      <c r="C39" s="721"/>
      <c r="D39" s="722"/>
      <c r="E39" s="706" t="s">
        <v>172</v>
      </c>
      <c r="F39" s="723"/>
      <c r="G39" s="723"/>
      <c r="H39" s="723"/>
      <c r="I39" s="723"/>
      <c r="J39" s="723"/>
      <c r="K39" s="723"/>
    </row>
    <row r="40" spans="1:7" ht="25.5">
      <c r="A40" s="707" t="s">
        <v>119</v>
      </c>
      <c r="B40" s="708" t="s">
        <v>120</v>
      </c>
      <c r="C40" s="708" t="s">
        <v>121</v>
      </c>
      <c r="D40" s="707" t="s">
        <v>122</v>
      </c>
      <c r="E40" s="742" t="s">
        <v>123</v>
      </c>
      <c r="F40" s="724" t="s">
        <v>251</v>
      </c>
      <c r="G40" s="724" t="s">
        <v>251</v>
      </c>
    </row>
    <row r="41" spans="1:7" ht="12.75">
      <c r="A41" s="732"/>
      <c r="B41" s="62" t="s">
        <v>124</v>
      </c>
      <c r="C41" s="273">
        <v>1700</v>
      </c>
      <c r="D41" s="733">
        <v>205000</v>
      </c>
      <c r="E41" s="733"/>
      <c r="F41" s="724"/>
      <c r="G41" s="724"/>
    </row>
    <row r="42" spans="1:6" ht="12.75" customHeight="1">
      <c r="A42" s="735">
        <v>40624</v>
      </c>
      <c r="B42" s="710" t="s">
        <v>150</v>
      </c>
      <c r="C42" s="725">
        <v>1002</v>
      </c>
      <c r="D42" s="726">
        <v>-9500</v>
      </c>
      <c r="E42" s="727">
        <v>195500</v>
      </c>
      <c r="F42" s="728"/>
    </row>
    <row r="43" spans="1:5" ht="25.5" customHeight="1">
      <c r="A43" s="736">
        <v>40624</v>
      </c>
      <c r="B43" s="710" t="s">
        <v>151</v>
      </c>
      <c r="C43" s="729">
        <v>3000</v>
      </c>
      <c r="D43" s="712">
        <v>-40000</v>
      </c>
      <c r="E43" s="713">
        <v>155500</v>
      </c>
    </row>
    <row r="44" spans="1:5" ht="12.75" customHeight="1">
      <c r="A44" s="736">
        <v>40624</v>
      </c>
      <c r="B44" s="710" t="s">
        <v>152</v>
      </c>
      <c r="C44" s="729">
        <v>1800</v>
      </c>
      <c r="D44" s="712">
        <v>-300</v>
      </c>
      <c r="E44" s="713">
        <v>155200</v>
      </c>
    </row>
    <row r="45" spans="1:5" ht="12.75" customHeight="1">
      <c r="A45" s="736">
        <v>40673</v>
      </c>
      <c r="B45" s="710" t="s">
        <v>153</v>
      </c>
      <c r="C45" s="729">
        <v>1000</v>
      </c>
      <c r="D45" s="712">
        <v>-14400</v>
      </c>
      <c r="E45" s="713">
        <v>140800</v>
      </c>
    </row>
    <row r="46" spans="1:5" ht="25.5" customHeight="1">
      <c r="A46" s="736">
        <v>40673</v>
      </c>
      <c r="B46" s="710" t="s">
        <v>154</v>
      </c>
      <c r="C46" s="729">
        <v>1700</v>
      </c>
      <c r="D46" s="712">
        <v>5389</v>
      </c>
      <c r="E46" s="713">
        <v>146189</v>
      </c>
    </row>
    <row r="47" spans="1:5" ht="12.75" customHeight="1">
      <c r="A47" s="736">
        <v>40673</v>
      </c>
      <c r="B47" s="710" t="s">
        <v>155</v>
      </c>
      <c r="C47" s="729">
        <v>8004</v>
      </c>
      <c r="D47" s="712">
        <v>-22000</v>
      </c>
      <c r="E47" s="713">
        <v>124189</v>
      </c>
    </row>
    <row r="48" spans="1:5" ht="12.75" customHeight="1">
      <c r="A48" s="736">
        <v>40673</v>
      </c>
      <c r="B48" s="710" t="s">
        <v>156</v>
      </c>
      <c r="C48" s="729">
        <v>8000</v>
      </c>
      <c r="D48" s="712">
        <v>-3000</v>
      </c>
      <c r="E48" s="713">
        <v>121189</v>
      </c>
    </row>
    <row r="49" spans="1:5" ht="25.5" customHeight="1">
      <c r="A49" s="736">
        <v>40673</v>
      </c>
      <c r="B49" s="710" t="s">
        <v>157</v>
      </c>
      <c r="C49" s="729">
        <v>9000</v>
      </c>
      <c r="D49" s="712">
        <v>-500</v>
      </c>
      <c r="E49" s="713">
        <v>120689</v>
      </c>
    </row>
    <row r="50" spans="1:5" ht="25.5" customHeight="1">
      <c r="A50" s="736">
        <v>40673</v>
      </c>
      <c r="B50" s="710" t="s">
        <v>158</v>
      </c>
      <c r="C50" s="729">
        <v>5100</v>
      </c>
      <c r="D50" s="712">
        <v>-5500</v>
      </c>
      <c r="E50" s="713">
        <v>115189</v>
      </c>
    </row>
    <row r="51" spans="1:5" ht="25.5" customHeight="1">
      <c r="A51" s="736">
        <v>40673</v>
      </c>
      <c r="B51" s="710" t="s">
        <v>159</v>
      </c>
      <c r="C51" s="729">
        <v>9000</v>
      </c>
      <c r="D51" s="712">
        <v>-3000</v>
      </c>
      <c r="E51" s="713">
        <v>112189</v>
      </c>
    </row>
    <row r="52" spans="1:5" ht="12.75" customHeight="1">
      <c r="A52" s="736">
        <v>40715</v>
      </c>
      <c r="B52" s="710" t="s">
        <v>160</v>
      </c>
      <c r="C52" s="729">
        <v>5000</v>
      </c>
      <c r="D52" s="712">
        <v>-17049</v>
      </c>
      <c r="E52" s="713">
        <v>95140</v>
      </c>
    </row>
    <row r="53" spans="1:5" ht="12.75" customHeight="1">
      <c r="A53" s="736">
        <v>40715</v>
      </c>
      <c r="B53" s="710" t="s">
        <v>161</v>
      </c>
      <c r="C53" s="729" t="s">
        <v>162</v>
      </c>
      <c r="D53" s="712">
        <v>-26800</v>
      </c>
      <c r="E53" s="713">
        <v>68340</v>
      </c>
    </row>
    <row r="54" spans="1:5" ht="24.75" customHeight="1">
      <c r="A54" s="881">
        <v>40715</v>
      </c>
      <c r="B54" s="710" t="s">
        <v>163</v>
      </c>
      <c r="C54" s="729">
        <v>5000</v>
      </c>
      <c r="D54" s="712">
        <v>-6000</v>
      </c>
      <c r="E54" s="713">
        <v>62340</v>
      </c>
    </row>
    <row r="55" spans="1:5" ht="25.5" customHeight="1">
      <c r="A55" s="882"/>
      <c r="B55" s="710" t="s">
        <v>164</v>
      </c>
      <c r="C55" s="729">
        <v>8004</v>
      </c>
      <c r="D55" s="712">
        <v>-14000</v>
      </c>
      <c r="E55" s="713">
        <v>48340</v>
      </c>
    </row>
    <row r="56" spans="1:5" ht="25.5" customHeight="1">
      <c r="A56" s="736">
        <v>40715</v>
      </c>
      <c r="B56" s="710" t="s">
        <v>165</v>
      </c>
      <c r="C56" s="729">
        <v>8001</v>
      </c>
      <c r="D56" s="712">
        <v>-5100</v>
      </c>
      <c r="E56" s="713">
        <v>43240</v>
      </c>
    </row>
    <row r="57" spans="1:5" ht="25.5" customHeight="1">
      <c r="A57" s="736">
        <v>40715</v>
      </c>
      <c r="B57" s="710" t="s">
        <v>166</v>
      </c>
      <c r="C57" s="729">
        <v>8001</v>
      </c>
      <c r="D57" s="712">
        <v>-2400</v>
      </c>
      <c r="E57" s="713">
        <v>40840</v>
      </c>
    </row>
    <row r="58" spans="1:5" ht="12.75" customHeight="1">
      <c r="A58" s="736">
        <v>40715</v>
      </c>
      <c r="B58" s="710" t="s">
        <v>167</v>
      </c>
      <c r="C58" s="729">
        <v>5100</v>
      </c>
      <c r="D58" s="712">
        <v>-1648</v>
      </c>
      <c r="E58" s="713">
        <v>39192</v>
      </c>
    </row>
    <row r="59" spans="1:5" ht="12.75" customHeight="1">
      <c r="A59" s="736">
        <v>40715</v>
      </c>
      <c r="B59" s="710" t="s">
        <v>168</v>
      </c>
      <c r="C59" s="710">
        <v>5100</v>
      </c>
      <c r="D59" s="741">
        <v>-4529.5</v>
      </c>
      <c r="E59" s="775">
        <v>34662.5</v>
      </c>
    </row>
    <row r="60" spans="1:5" ht="12.75">
      <c r="A60" s="771">
        <v>40806</v>
      </c>
      <c r="B60" s="263" t="s">
        <v>169</v>
      </c>
      <c r="C60" s="772">
        <v>5100</v>
      </c>
      <c r="D60" s="773">
        <v>-10000</v>
      </c>
      <c r="E60" s="774">
        <v>24662.5</v>
      </c>
    </row>
    <row r="61" spans="1:5" ht="25.5">
      <c r="A61" s="765">
        <v>40806</v>
      </c>
      <c r="B61" s="263" t="s">
        <v>170</v>
      </c>
      <c r="C61" s="776">
        <v>1800</v>
      </c>
      <c r="D61" s="777">
        <v>-130</v>
      </c>
      <c r="E61" s="778">
        <v>24532.5</v>
      </c>
    </row>
  </sheetData>
  <sheetProtection/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602" customFormat="1" ht="21.75" customHeight="1">
      <c r="A2" s="927" t="s">
        <v>988</v>
      </c>
      <c r="B2" s="928"/>
      <c r="C2" s="928"/>
      <c r="D2" s="928"/>
      <c r="E2" s="928"/>
    </row>
    <row r="3" spans="1:5" ht="16.5">
      <c r="A3" s="788" t="s">
        <v>212</v>
      </c>
      <c r="B3" s="458"/>
      <c r="C3" s="458"/>
      <c r="D3" s="458"/>
      <c r="E3" s="458"/>
    </row>
    <row r="4" spans="1:4" ht="18">
      <c r="A4" s="385"/>
      <c r="B4" s="385"/>
      <c r="C4" s="385"/>
      <c r="D4" s="385"/>
    </row>
    <row r="5" ht="13.5" thickBot="1">
      <c r="E5" s="335" t="s">
        <v>172</v>
      </c>
    </row>
    <row r="6" spans="1:5" ht="29.25" customHeight="1" thickBot="1">
      <c r="A6" s="351" t="s">
        <v>173</v>
      </c>
      <c r="B6" s="508" t="s">
        <v>174</v>
      </c>
      <c r="C6" s="508" t="s">
        <v>213</v>
      </c>
      <c r="D6" s="508" t="s">
        <v>214</v>
      </c>
      <c r="E6" s="509" t="s">
        <v>177</v>
      </c>
    </row>
    <row r="7" spans="1:5" ht="18" customHeight="1">
      <c r="A7" s="340" t="s">
        <v>178</v>
      </c>
      <c r="B7" s="341">
        <v>0</v>
      </c>
      <c r="C7" s="341">
        <v>0</v>
      </c>
      <c r="D7" s="341">
        <v>0</v>
      </c>
      <c r="E7" s="510" t="s">
        <v>202</v>
      </c>
    </row>
    <row r="8" spans="1:5" ht="18" customHeight="1">
      <c r="A8" s="343" t="s">
        <v>179</v>
      </c>
      <c r="B8" s="344">
        <v>6000</v>
      </c>
      <c r="C8" s="344">
        <v>6397</v>
      </c>
      <c r="D8" s="344">
        <v>1715</v>
      </c>
      <c r="E8" s="345">
        <f>D8/C8*100</f>
        <v>26.809441925902767</v>
      </c>
    </row>
    <row r="9" spans="1:5" ht="18" customHeight="1">
      <c r="A9" s="343" t="s">
        <v>180</v>
      </c>
      <c r="B9" s="344">
        <v>0</v>
      </c>
      <c r="C9" s="344">
        <v>0</v>
      </c>
      <c r="D9" s="344">
        <v>0</v>
      </c>
      <c r="E9" s="386" t="s">
        <v>202</v>
      </c>
    </row>
    <row r="10" spans="1:5" ht="18" customHeight="1" thickBot="1">
      <c r="A10" s="347" t="s">
        <v>181</v>
      </c>
      <c r="B10" s="348">
        <v>0</v>
      </c>
      <c r="C10" s="348">
        <v>715092</v>
      </c>
      <c r="D10" s="348">
        <v>719216</v>
      </c>
      <c r="E10" s="387">
        <f>D10/C10*100</f>
        <v>100.57670901086853</v>
      </c>
    </row>
    <row r="11" spans="1:5" ht="20.25" customHeight="1" thickBot="1">
      <c r="A11" s="511" t="s">
        <v>182</v>
      </c>
      <c r="B11" s="512">
        <f>SUM(B7:B10)</f>
        <v>6000</v>
      </c>
      <c r="C11" s="512">
        <f>SUM(C7:C10)</f>
        <v>721489</v>
      </c>
      <c r="D11" s="512">
        <f>SUM(D7:D10)</f>
        <v>720931</v>
      </c>
      <c r="E11" s="513">
        <f>D11/C11*100</f>
        <v>99.92265994353345</v>
      </c>
    </row>
    <row r="12" spans="1:5" ht="12.75" customHeight="1" thickBot="1">
      <c r="A12" s="349"/>
      <c r="B12" s="350"/>
      <c r="C12" s="350"/>
      <c r="D12" s="350"/>
      <c r="E12" s="144"/>
    </row>
    <row r="13" spans="1:5" ht="20.25" customHeight="1" thickBot="1">
      <c r="A13" s="514" t="s">
        <v>183</v>
      </c>
      <c r="B13" s="515">
        <v>1204327</v>
      </c>
      <c r="C13" s="516">
        <f>4!C19</f>
        <v>1456281</v>
      </c>
      <c r="D13" s="516">
        <f>4!D19</f>
        <v>783322</v>
      </c>
      <c r="E13" s="513">
        <f>D13/C13*100</f>
        <v>53.7892068907031</v>
      </c>
    </row>
    <row r="14" spans="1:5" ht="12.75" customHeight="1" thickBot="1">
      <c r="A14" s="349"/>
      <c r="B14" s="350"/>
      <c r="C14" s="350"/>
      <c r="D14" s="350"/>
      <c r="E14" s="144"/>
    </row>
    <row r="15" spans="1:5" ht="20.25" customHeight="1" thickBot="1">
      <c r="A15" s="351" t="s">
        <v>184</v>
      </c>
      <c r="B15" s="352">
        <f>SUM(B13+B11)</f>
        <v>1210327</v>
      </c>
      <c r="C15" s="352">
        <f>SUM(C13+C11)</f>
        <v>2177770</v>
      </c>
      <c r="D15" s="352">
        <f>SUM(D13+D11)</f>
        <v>1504253</v>
      </c>
      <c r="E15" s="353">
        <f>D15/C15*100</f>
        <v>69.07308852633658</v>
      </c>
    </row>
    <row r="16" spans="1:5" ht="24.75" customHeight="1" thickBot="1">
      <c r="A16" s="388"/>
      <c r="B16" s="389"/>
      <c r="C16" s="389"/>
      <c r="D16" s="389"/>
      <c r="E16" s="389"/>
    </row>
    <row r="17" spans="1:5" ht="17.25" customHeight="1" thickBot="1">
      <c r="A17" s="390" t="s">
        <v>215</v>
      </c>
      <c r="B17" s="354"/>
      <c r="C17" s="354"/>
      <c r="D17" s="355"/>
      <c r="E17" s="356"/>
    </row>
    <row r="18" spans="1:5" ht="18" customHeight="1">
      <c r="A18" s="391" t="s">
        <v>216</v>
      </c>
      <c r="B18" s="392">
        <v>29466</v>
      </c>
      <c r="C18" s="392">
        <v>395577</v>
      </c>
      <c r="D18" s="392">
        <v>197062</v>
      </c>
      <c r="E18" s="393">
        <f>D18/C18*100</f>
        <v>49.81634422628212</v>
      </c>
    </row>
    <row r="19" spans="1:5" ht="18" customHeight="1" thickBot="1">
      <c r="A19" s="394" t="s">
        <v>217</v>
      </c>
      <c r="B19" s="395">
        <v>1180861</v>
      </c>
      <c r="C19" s="395">
        <v>1269552</v>
      </c>
      <c r="D19" s="395">
        <v>530564</v>
      </c>
      <c r="E19" s="396">
        <f>D19/C19*100</f>
        <v>41.79143508891325</v>
      </c>
    </row>
    <row r="20" spans="1:5" ht="20.25" customHeight="1" thickBot="1">
      <c r="A20" s="517" t="s">
        <v>218</v>
      </c>
      <c r="B20" s="518">
        <f>'VÝDAJE - kapitoly'!D612</f>
        <v>1210327</v>
      </c>
      <c r="C20" s="518">
        <f>SUM(C18:C19)</f>
        <v>1665129</v>
      </c>
      <c r="D20" s="518">
        <f>SUM(D18:D19)</f>
        <v>727626</v>
      </c>
      <c r="E20" s="520">
        <f>D20/C20*100</f>
        <v>43.697875660083994</v>
      </c>
    </row>
    <row r="21" spans="1:5" ht="12.75" customHeight="1" thickBot="1">
      <c r="A21" s="332"/>
      <c r="B21" s="368"/>
      <c r="C21" s="368"/>
      <c r="D21" s="368"/>
      <c r="E21" s="144"/>
    </row>
    <row r="22" spans="1:5" ht="20.25" customHeight="1" thickBot="1">
      <c r="A22" s="521" t="s">
        <v>208</v>
      </c>
      <c r="B22" s="518">
        <v>0</v>
      </c>
      <c r="C22" s="518">
        <f>4!C34</f>
        <v>512641</v>
      </c>
      <c r="D22" s="518">
        <f>4!D34</f>
        <v>493792</v>
      </c>
      <c r="E22" s="522">
        <f>D22/C22*100</f>
        <v>96.3231579214304</v>
      </c>
    </row>
    <row r="23" spans="1:5" ht="12.75" customHeight="1" thickBot="1">
      <c r="A23" s="332"/>
      <c r="B23" s="368"/>
      <c r="C23" s="368"/>
      <c r="D23" s="368"/>
      <c r="E23" s="397"/>
    </row>
    <row r="24" spans="1:5" ht="20.25" customHeight="1" thickBot="1">
      <c r="A24" s="372" t="s">
        <v>209</v>
      </c>
      <c r="B24" s="373">
        <f>SUM(B22+B20)</f>
        <v>1210327</v>
      </c>
      <c r="C24" s="373">
        <f>SUM(C22+C20)</f>
        <v>2177770</v>
      </c>
      <c r="D24" s="373">
        <f>SUM(D22+D20)</f>
        <v>1221418</v>
      </c>
      <c r="E24" s="374">
        <f>D24/C24*100</f>
        <v>56.08572071430867</v>
      </c>
    </row>
    <row r="25" spans="2:4" ht="20.25" customHeight="1" thickBot="1">
      <c r="B25" s="330"/>
      <c r="C25" s="330"/>
      <c r="D25" s="330"/>
    </row>
    <row r="26" spans="1:5" ht="22.5" customHeight="1" thickBot="1">
      <c r="A26" s="351" t="s">
        <v>210</v>
      </c>
      <c r="B26" s="373">
        <f>B15-B24</f>
        <v>0</v>
      </c>
      <c r="C26" s="373">
        <f>C15-C24</f>
        <v>0</v>
      </c>
      <c r="D26" s="373">
        <f>D15-D24</f>
        <v>282835</v>
      </c>
      <c r="E26" s="398" t="s">
        <v>202</v>
      </c>
    </row>
    <row r="28" ht="12.75">
      <c r="A28" t="s">
        <v>211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381"/>
      <c r="B47" s="382"/>
      <c r="C47" s="382"/>
      <c r="D47" s="383"/>
      <c r="E47" s="10"/>
    </row>
    <row r="48" spans="1:5" ht="12" customHeight="1">
      <c r="A48" s="381"/>
      <c r="B48" s="382"/>
      <c r="C48" s="382"/>
      <c r="D48" s="383"/>
      <c r="E48" s="10"/>
    </row>
    <row r="49" spans="1:5" ht="12.75" customHeight="1">
      <c r="A49" s="332"/>
      <c r="B49" s="332"/>
      <c r="C49" s="332"/>
      <c r="D49" s="383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1.75" customHeight="1">
      <c r="A2" s="927" t="s">
        <v>989</v>
      </c>
      <c r="B2" s="928"/>
      <c r="C2" s="928"/>
      <c r="D2" s="928"/>
      <c r="E2" s="928"/>
    </row>
    <row r="3" spans="1:5" ht="20.25" customHeight="1">
      <c r="A3" s="790" t="s">
        <v>219</v>
      </c>
      <c r="B3" s="399"/>
      <c r="C3" s="399"/>
      <c r="D3" s="399"/>
      <c r="E3" s="399"/>
    </row>
    <row r="4" spans="1:5" ht="20.25" customHeight="1">
      <c r="A4" s="333"/>
      <c r="B4" s="399"/>
      <c r="C4" s="399"/>
      <c r="D4" s="399"/>
      <c r="E4" s="399"/>
    </row>
    <row r="5" ht="13.5" thickBot="1">
      <c r="E5" s="335" t="s">
        <v>172</v>
      </c>
    </row>
    <row r="6" spans="1:5" ht="26.25" customHeight="1">
      <c r="A6" s="400" t="s">
        <v>173</v>
      </c>
      <c r="B6" s="337" t="s">
        <v>174</v>
      </c>
      <c r="C6" s="337" t="s">
        <v>175</v>
      </c>
      <c r="D6" s="338" t="s">
        <v>176</v>
      </c>
      <c r="E6" s="339" t="s">
        <v>177</v>
      </c>
    </row>
    <row r="7" spans="1:9" ht="15" customHeight="1">
      <c r="A7" s="340" t="s">
        <v>178</v>
      </c>
      <c r="B7" s="341">
        <f>'PLNĚNÍ PŘÍJMŮ '!B15</f>
        <v>3220486</v>
      </c>
      <c r="C7" s="427">
        <v>3220486</v>
      </c>
      <c r="D7" s="428">
        <f>1!D9</f>
        <v>2703877</v>
      </c>
      <c r="E7" s="342">
        <f>D7/C7*100</f>
        <v>83.95866338186224</v>
      </c>
      <c r="G7" s="120"/>
      <c r="H7" s="120"/>
      <c r="I7" s="120"/>
    </row>
    <row r="8" spans="1:9" ht="15" customHeight="1">
      <c r="A8" s="343" t="s">
        <v>179</v>
      </c>
      <c r="B8" s="344">
        <f>1!B10-'2 '!B8</f>
        <v>245719</v>
      </c>
      <c r="C8" s="344">
        <f>1!C10-'2 '!C8</f>
        <v>267718</v>
      </c>
      <c r="D8" s="344">
        <f>1!D10-'2 '!D8</f>
        <v>232999</v>
      </c>
      <c r="E8" s="345">
        <f>D8/C8*100</f>
        <v>87.03150329824666</v>
      </c>
      <c r="G8" s="376"/>
      <c r="H8" s="376"/>
      <c r="I8" s="376"/>
    </row>
    <row r="9" spans="1:9" ht="15" customHeight="1">
      <c r="A9" s="343" t="s">
        <v>180</v>
      </c>
      <c r="B9" s="344">
        <f>'PLNĚNÍ PŘÍJMŮ '!B48</f>
        <v>20200</v>
      </c>
      <c r="C9" s="346">
        <v>21735</v>
      </c>
      <c r="D9" s="429">
        <v>24559</v>
      </c>
      <c r="E9" s="345">
        <f>D9/C9*100</f>
        <v>112.99286864504256</v>
      </c>
      <c r="G9" s="376"/>
      <c r="H9" s="376"/>
      <c r="I9" s="376"/>
    </row>
    <row r="10" spans="1:9" ht="15" customHeight="1" thickBot="1">
      <c r="A10" s="347" t="s">
        <v>181</v>
      </c>
      <c r="B10" s="344">
        <f>'PLNĚNÍ PŘÍJMŮ '!B69-'VÝDAJE - kapitoly'!D91</f>
        <v>104263</v>
      </c>
      <c r="C10" s="344">
        <f>1!C12-'PLNĚNÍ PŘÍJMŮ '!C56-'2 '!C10</f>
        <v>542424</v>
      </c>
      <c r="D10" s="344">
        <v>448642</v>
      </c>
      <c r="E10" s="345">
        <f>D10/C10*100</f>
        <v>82.7105732784685</v>
      </c>
      <c r="G10" s="377"/>
      <c r="H10" s="377"/>
      <c r="I10" s="377"/>
    </row>
    <row r="11" spans="1:9" ht="20.25" customHeight="1" thickBot="1">
      <c r="A11" s="561" t="s">
        <v>182</v>
      </c>
      <c r="B11" s="512">
        <f>SUM(B7:B10)</f>
        <v>3590668</v>
      </c>
      <c r="C11" s="512">
        <f>SUM(C7:C10)</f>
        <v>4052363</v>
      </c>
      <c r="D11" s="512">
        <f>SUM(D7:D10)</f>
        <v>3410077</v>
      </c>
      <c r="E11" s="513">
        <f>D11/C11*100</f>
        <v>84.15033401499322</v>
      </c>
      <c r="G11" s="120"/>
      <c r="H11" s="120"/>
      <c r="I11" s="120"/>
    </row>
    <row r="12" spans="2:9" ht="13.5" thickBot="1">
      <c r="B12" s="330"/>
      <c r="C12" s="426"/>
      <c r="D12" s="426"/>
      <c r="G12" s="376"/>
      <c r="H12" s="376"/>
      <c r="I12" s="376"/>
    </row>
    <row r="13" spans="1:9" ht="20.25" customHeight="1" thickBot="1">
      <c r="A13" s="514" t="s">
        <v>183</v>
      </c>
      <c r="B13" s="515">
        <v>103000</v>
      </c>
      <c r="C13" s="515">
        <f>4!C10</f>
        <v>367842</v>
      </c>
      <c r="D13" s="558">
        <f>4!D10</f>
        <v>189516</v>
      </c>
      <c r="E13" s="560">
        <f>D13/C13*100</f>
        <v>51.52103348720375</v>
      </c>
      <c r="G13" s="376"/>
      <c r="H13" s="376"/>
      <c r="I13" s="376"/>
    </row>
    <row r="14" spans="2:9" ht="13.5" thickBot="1">
      <c r="B14" s="330"/>
      <c r="C14" s="330"/>
      <c r="D14" s="330"/>
      <c r="G14" s="376"/>
      <c r="H14" s="376"/>
      <c r="I14" s="376"/>
    </row>
    <row r="15" spans="1:9" ht="20.25" customHeight="1" thickBot="1">
      <c r="A15" s="401" t="s">
        <v>184</v>
      </c>
      <c r="B15" s="352">
        <f>SUM(B13+B11)</f>
        <v>3693668</v>
      </c>
      <c r="C15" s="352">
        <f>SUM(C13+C11)</f>
        <v>4420205</v>
      </c>
      <c r="D15" s="352">
        <f>SUM(D13+D11)</f>
        <v>3599593</v>
      </c>
      <c r="E15" s="353">
        <f>D15/C15*100</f>
        <v>81.43497869442707</v>
      </c>
      <c r="G15" s="376"/>
      <c r="H15" s="376"/>
      <c r="I15" s="376"/>
    </row>
    <row r="16" spans="2:9" ht="20.25" customHeight="1" thickBot="1">
      <c r="B16" s="330"/>
      <c r="C16" s="330"/>
      <c r="D16" s="330"/>
      <c r="G16" s="376"/>
      <c r="H16" s="376"/>
      <c r="I16" s="376"/>
    </row>
    <row r="17" spans="1:9" ht="18.75" customHeight="1" thickBot="1">
      <c r="A17" s="390" t="s">
        <v>185</v>
      </c>
      <c r="B17" s="354"/>
      <c r="C17" s="354"/>
      <c r="D17" s="355"/>
      <c r="E17" s="356"/>
      <c r="G17" s="376"/>
      <c r="H17" s="376"/>
      <c r="I17" s="376"/>
    </row>
    <row r="18" spans="1:9" ht="15" customHeight="1">
      <c r="A18" s="357" t="s">
        <v>186</v>
      </c>
      <c r="B18" s="358">
        <f>'VÝDAJE - kapitoly'!D4</f>
        <v>73215</v>
      </c>
      <c r="C18" s="427">
        <f>'VÝDAJE - kapitoly'!E4</f>
        <v>73520</v>
      </c>
      <c r="D18" s="427">
        <f>'VÝDAJE - kapitoly'!F4</f>
        <v>42509</v>
      </c>
      <c r="E18" s="342">
        <f aca="true" t="shared" si="0" ref="E18:E31">D18/C18*100</f>
        <v>57.819640914036995</v>
      </c>
      <c r="G18" s="376"/>
      <c r="H18" s="376"/>
      <c r="I18" s="376"/>
    </row>
    <row r="19" spans="1:9" ht="15" customHeight="1">
      <c r="A19" s="359" t="s">
        <v>187</v>
      </c>
      <c r="B19" s="183">
        <f>'VÝDAJE - kapitoly'!D5-'VÝDAJE - kapitoly'!D88</f>
        <v>367474</v>
      </c>
      <c r="C19" s="183">
        <f>'VÝDAJE - kapitoly'!E5-'VÝDAJE - kapitoly'!E91</f>
        <v>698804</v>
      </c>
      <c r="D19" s="183">
        <f>'VÝDAJE - kapitoly'!F5-'VÝDAJE - kapitoly'!F91</f>
        <v>518574</v>
      </c>
      <c r="E19" s="345">
        <f t="shared" si="0"/>
        <v>74.20879102008576</v>
      </c>
      <c r="G19" s="376"/>
      <c r="H19" s="376"/>
      <c r="I19" s="376"/>
    </row>
    <row r="20" spans="1:9" ht="15" customHeight="1">
      <c r="A20" s="360" t="s">
        <v>188</v>
      </c>
      <c r="B20" s="361">
        <f>'VÝDAJE - kapitoly'!D6</f>
        <v>154367</v>
      </c>
      <c r="C20" s="346">
        <f>'VÝDAJE - kapitoly'!E6</f>
        <v>175040</v>
      </c>
      <c r="D20" s="346">
        <f>'VÝDAJE - kapitoly'!F6</f>
        <v>106310</v>
      </c>
      <c r="E20" s="345">
        <f t="shared" si="0"/>
        <v>60.734689213893965</v>
      </c>
      <c r="G20" s="376"/>
      <c r="H20" s="376"/>
      <c r="I20" s="376"/>
    </row>
    <row r="21" spans="1:9" ht="15" customHeight="1">
      <c r="A21" s="360" t="s">
        <v>189</v>
      </c>
      <c r="B21" s="361">
        <f>'VÝDAJE - kapitoly'!D7</f>
        <v>329652</v>
      </c>
      <c r="C21" s="346">
        <f>'VÝDAJE - kapitoly'!E7</f>
        <v>416139</v>
      </c>
      <c r="D21" s="346">
        <f>'VÝDAJE - kapitoly'!F7</f>
        <v>257179</v>
      </c>
      <c r="E21" s="345">
        <f t="shared" si="0"/>
        <v>61.80122507143045</v>
      </c>
      <c r="G21" s="376"/>
      <c r="H21" s="376"/>
      <c r="I21" s="376"/>
    </row>
    <row r="22" spans="1:9" ht="15" customHeight="1">
      <c r="A22" s="360" t="s">
        <v>190</v>
      </c>
      <c r="B22" s="361">
        <f>'VÝDAJE - kapitoly'!D8</f>
        <v>8710</v>
      </c>
      <c r="C22" s="346">
        <f>'VÝDAJE - kapitoly'!E8</f>
        <v>15184</v>
      </c>
      <c r="D22" s="346">
        <f>'VÝDAJE - kapitoly'!F8</f>
        <v>8214</v>
      </c>
      <c r="E22" s="345">
        <f t="shared" si="0"/>
        <v>54.096417281348785</v>
      </c>
      <c r="G22" s="376"/>
      <c r="H22" s="376"/>
      <c r="I22" s="376"/>
    </row>
    <row r="23" spans="1:9" ht="15" customHeight="1">
      <c r="A23" s="360" t="s">
        <v>191</v>
      </c>
      <c r="B23" s="361">
        <f>'VÝDAJE - kapitoly'!D9</f>
        <v>4990</v>
      </c>
      <c r="C23" s="346">
        <f>'VÝDAJE - kapitoly'!E9</f>
        <v>4990</v>
      </c>
      <c r="D23" s="346">
        <f>'VÝDAJE - kapitoly'!F9</f>
        <v>865</v>
      </c>
      <c r="E23" s="345">
        <f t="shared" si="0"/>
        <v>17.334669338677354</v>
      </c>
      <c r="G23" s="376"/>
      <c r="H23" s="376"/>
      <c r="I23" s="376"/>
    </row>
    <row r="24" spans="1:9" ht="15" customHeight="1">
      <c r="A24" s="360" t="s">
        <v>192</v>
      </c>
      <c r="B24" s="361">
        <f>'VÝDAJE - kapitoly'!D10</f>
        <v>1468647</v>
      </c>
      <c r="C24" s="346">
        <f>'VÝDAJE - kapitoly'!E10</f>
        <v>1762188</v>
      </c>
      <c r="D24" s="346">
        <f>'VÝDAJE - kapitoly'!F10</f>
        <v>1101733</v>
      </c>
      <c r="E24" s="345">
        <f t="shared" si="0"/>
        <v>62.520741260296866</v>
      </c>
      <c r="G24" s="376"/>
      <c r="H24" s="376"/>
      <c r="I24" s="376"/>
    </row>
    <row r="25" spans="1:9" ht="15" customHeight="1">
      <c r="A25" s="360" t="s">
        <v>193</v>
      </c>
      <c r="B25" s="361">
        <f>'VÝDAJE - kapitoly'!D11</f>
        <v>98205</v>
      </c>
      <c r="C25" s="346">
        <f>'VÝDAJE - kapitoly'!E11</f>
        <v>122873</v>
      </c>
      <c r="D25" s="346">
        <f>'VÝDAJE - kapitoly'!F11</f>
        <v>98151</v>
      </c>
      <c r="E25" s="345">
        <f t="shared" si="0"/>
        <v>79.88003873918599</v>
      </c>
      <c r="G25" s="376"/>
      <c r="H25" s="376"/>
      <c r="I25" s="376"/>
    </row>
    <row r="26" spans="1:9" ht="15" customHeight="1">
      <c r="A26" s="360" t="s">
        <v>194</v>
      </c>
      <c r="B26" s="361">
        <f>'VÝDAJE - kapitoly'!D12</f>
        <v>12230</v>
      </c>
      <c r="C26" s="346">
        <f>'VÝDAJE - kapitoly'!E12</f>
        <v>17013</v>
      </c>
      <c r="D26" s="346">
        <f>'VÝDAJE - kapitoly'!F12</f>
        <v>11493</v>
      </c>
      <c r="E26" s="345">
        <f t="shared" si="0"/>
        <v>67.55422324105096</v>
      </c>
      <c r="G26" s="376"/>
      <c r="H26" s="376"/>
      <c r="I26" s="376"/>
    </row>
    <row r="27" spans="1:9" ht="15" customHeight="1">
      <c r="A27" s="360" t="s">
        <v>195</v>
      </c>
      <c r="B27" s="361">
        <f>'VÝDAJE - kapitoly'!D13</f>
        <v>52174</v>
      </c>
      <c r="C27" s="346">
        <f>'VÝDAJE - kapitoly'!E13</f>
        <v>56348</v>
      </c>
      <c r="D27" s="346">
        <f>'VÝDAJE - kapitoly'!F13</f>
        <v>30774</v>
      </c>
      <c r="E27" s="345">
        <f t="shared" si="0"/>
        <v>54.61418328955775</v>
      </c>
      <c r="G27" s="376"/>
      <c r="H27" s="376"/>
      <c r="I27" s="376"/>
    </row>
    <row r="28" spans="1:9" ht="15" customHeight="1">
      <c r="A28" s="360" t="s">
        <v>196</v>
      </c>
      <c r="B28" s="361">
        <f>'VÝDAJE - kapitoly'!D14</f>
        <v>260512</v>
      </c>
      <c r="C28" s="346">
        <f>'VÝDAJE - kapitoly'!E14</f>
        <v>262710</v>
      </c>
      <c r="D28" s="346">
        <f>'VÝDAJE - kapitoly'!F14</f>
        <v>159332</v>
      </c>
      <c r="E28" s="345">
        <f t="shared" si="0"/>
        <v>60.6493852537018</v>
      </c>
      <c r="G28" s="376"/>
      <c r="H28" s="376"/>
      <c r="I28" s="376"/>
    </row>
    <row r="29" spans="1:9" ht="15" customHeight="1">
      <c r="A29" s="360" t="s">
        <v>197</v>
      </c>
      <c r="B29" s="361">
        <f>'VÝDAJE - kapitoly'!D15</f>
        <v>94855</v>
      </c>
      <c r="C29" s="346">
        <f>'VÝDAJE - kapitoly'!E15</f>
        <v>105661</v>
      </c>
      <c r="D29" s="346">
        <f>'VÝDAJE - kapitoly'!F15</f>
        <v>42111</v>
      </c>
      <c r="E29" s="345">
        <f t="shared" si="0"/>
        <v>39.854818712675446</v>
      </c>
      <c r="G29" s="376"/>
      <c r="H29" s="376"/>
      <c r="I29" s="376"/>
    </row>
    <row r="30" spans="1:9" ht="15" customHeight="1">
      <c r="A30" s="359" t="s">
        <v>198</v>
      </c>
      <c r="B30" s="183">
        <f>'VÝDAJE - kapitoly'!D16</f>
        <v>386650</v>
      </c>
      <c r="C30" s="197">
        <f>'VÝDAJE - kapitoly'!E16</f>
        <v>503188</v>
      </c>
      <c r="D30" s="346">
        <f>'VÝDAJE - kapitoly'!F16</f>
        <v>182379</v>
      </c>
      <c r="E30" s="345">
        <f t="shared" si="0"/>
        <v>36.24470376877032</v>
      </c>
      <c r="G30" s="376"/>
      <c r="H30" s="376"/>
      <c r="I30" s="376"/>
    </row>
    <row r="31" spans="1:9" ht="15" customHeight="1">
      <c r="A31" s="360" t="s">
        <v>199</v>
      </c>
      <c r="B31" s="344">
        <f>'VÝDAJE - kapitoly'!D587</f>
        <v>35576</v>
      </c>
      <c r="C31" s="346">
        <f>'VÝDAJE - kapitoly'!E17</f>
        <v>41964</v>
      </c>
      <c r="D31" s="346">
        <f>'VÝDAJE - kapitoly'!F17</f>
        <v>17679</v>
      </c>
      <c r="E31" s="345">
        <f t="shared" si="0"/>
        <v>42.1289676865885</v>
      </c>
      <c r="G31" s="376"/>
      <c r="H31" s="376"/>
      <c r="I31" s="376"/>
    </row>
    <row r="32" spans="1:9" ht="15" customHeight="1">
      <c r="A32" s="360" t="s">
        <v>200</v>
      </c>
      <c r="B32" s="361">
        <f>'VÝDAJE - kapitoly'!D18</f>
        <v>67011</v>
      </c>
      <c r="C32" s="346">
        <f>'VÝDAJE - kapitoly'!E18</f>
        <v>73022</v>
      </c>
      <c r="D32" s="346">
        <f>'VÝDAJE - kapitoly'!F18</f>
        <v>13342</v>
      </c>
      <c r="E32" s="345" t="s">
        <v>202</v>
      </c>
      <c r="G32" s="376"/>
      <c r="H32" s="376"/>
      <c r="I32" s="376"/>
    </row>
    <row r="33" spans="1:9" ht="15" customHeight="1">
      <c r="A33" s="360" t="s">
        <v>201</v>
      </c>
      <c r="B33" s="361">
        <f>'VÝDAJE - kapitoly'!D19</f>
        <v>255000</v>
      </c>
      <c r="C33" s="346">
        <f>'VÝDAJE - kapitoly'!E19</f>
        <v>58653</v>
      </c>
      <c r="D33" s="346" t="s">
        <v>202</v>
      </c>
      <c r="E33" s="345" t="s">
        <v>202</v>
      </c>
      <c r="G33" s="376"/>
      <c r="H33" s="376"/>
      <c r="I33" s="376"/>
    </row>
    <row r="34" spans="1:9" ht="12.75">
      <c r="A34" s="362" t="s">
        <v>203</v>
      </c>
      <c r="B34" s="363">
        <f>'VÝDAJE - kapitoly'!D20</f>
        <v>205000</v>
      </c>
      <c r="C34" s="364">
        <f>'VÝDAJE - kapitoly'!E20</f>
        <v>24532</v>
      </c>
      <c r="D34" s="346" t="s">
        <v>202</v>
      </c>
      <c r="E34" s="345" t="s">
        <v>202</v>
      </c>
      <c r="G34" s="376"/>
      <c r="H34" s="376"/>
      <c r="I34" s="376"/>
    </row>
    <row r="35" spans="1:9" ht="12.75">
      <c r="A35" s="362" t="s">
        <v>204</v>
      </c>
      <c r="B35" s="363">
        <f>'VÝDAJE - kapitoly'!D21</f>
        <v>45000</v>
      </c>
      <c r="C35" s="364">
        <f>'VÝDAJE - kapitoly'!E21</f>
        <v>29121</v>
      </c>
      <c r="D35" s="346" t="s">
        <v>202</v>
      </c>
      <c r="E35" s="345" t="s">
        <v>202</v>
      </c>
      <c r="G35" s="376"/>
      <c r="H35" s="376"/>
      <c r="I35" s="376"/>
    </row>
    <row r="36" spans="1:9" ht="13.5" thickBot="1">
      <c r="A36" s="362" t="s">
        <v>205</v>
      </c>
      <c r="B36" s="363">
        <f>'VÝDAJE - kapitoly'!D22</f>
        <v>5000</v>
      </c>
      <c r="C36" s="364">
        <f>'VÝDAJE - kapitoly'!E22</f>
        <v>5000</v>
      </c>
      <c r="D36" s="346" t="s">
        <v>202</v>
      </c>
      <c r="E36" s="345" t="s">
        <v>202</v>
      </c>
      <c r="G36" s="376"/>
      <c r="H36" s="376"/>
      <c r="I36" s="376"/>
    </row>
    <row r="37" spans="1:9" ht="23.25" customHeight="1" thickBot="1">
      <c r="A37" s="521" t="s">
        <v>207</v>
      </c>
      <c r="B37" s="518">
        <f>SUM(B18+B19+B20+B21+B22+B23+B24+B25+B26+B27+B28+B29+B30+B31+B32+B33)</f>
        <v>3669268</v>
      </c>
      <c r="C37" s="518">
        <f>SUM(C18+C19+C20+C21+C22+C23+C24+C25+C26+C27+C28+C29+C30+C31+C32+C33)</f>
        <v>4387297</v>
      </c>
      <c r="D37" s="518">
        <f>SUM(D18+D19+D20+D21+D22+D23+D24+D25+D26+D27+D28+D29+D30+D31+D32)</f>
        <v>2590645</v>
      </c>
      <c r="E37" s="559">
        <f>D37/C37*100</f>
        <v>59.0487719431805</v>
      </c>
      <c r="G37" s="376"/>
      <c r="H37" s="376"/>
      <c r="I37" s="376"/>
    </row>
    <row r="38" spans="2:9" ht="13.5" thickBot="1">
      <c r="B38" s="330"/>
      <c r="C38" s="330"/>
      <c r="D38" s="426"/>
      <c r="G38" s="376"/>
      <c r="H38" s="376"/>
      <c r="I38" s="376"/>
    </row>
    <row r="39" spans="1:9" ht="20.25" customHeight="1" thickBot="1">
      <c r="A39" s="514" t="s">
        <v>208</v>
      </c>
      <c r="B39" s="515">
        <v>24400</v>
      </c>
      <c r="C39" s="515">
        <f>4!C29</f>
        <v>32908</v>
      </c>
      <c r="D39" s="558">
        <f>4!D29</f>
        <v>32898</v>
      </c>
      <c r="E39" s="560">
        <f>D39/C39*100</f>
        <v>99.96961225233986</v>
      </c>
      <c r="G39" s="378"/>
      <c r="H39" s="378"/>
      <c r="I39" s="378"/>
    </row>
    <row r="40" spans="1:9" ht="12.75" customHeight="1" thickBot="1">
      <c r="A40" s="379"/>
      <c r="B40" s="402"/>
      <c r="C40" s="402"/>
      <c r="D40" s="402"/>
      <c r="E40" s="403"/>
      <c r="G40" s="378"/>
      <c r="H40" s="378"/>
      <c r="I40" s="378"/>
    </row>
    <row r="41" spans="1:9" ht="20.25" customHeight="1" thickBot="1">
      <c r="A41" s="404" t="s">
        <v>209</v>
      </c>
      <c r="B41" s="373">
        <f>SUM(B39+B37)</f>
        <v>3693668</v>
      </c>
      <c r="C41" s="373">
        <f>SUM(C39+C37)</f>
        <v>4420205</v>
      </c>
      <c r="D41" s="373">
        <f>SUM(D39+D37)</f>
        <v>2623543</v>
      </c>
      <c r="E41" s="374">
        <f>D41/C41*100</f>
        <v>59.35342365342784</v>
      </c>
      <c r="G41" s="378"/>
      <c r="H41" s="378"/>
      <c r="I41" s="378"/>
    </row>
    <row r="42" spans="7:9" ht="20.25" customHeight="1" thickBot="1">
      <c r="G42" s="120"/>
      <c r="H42" s="120"/>
      <c r="I42" s="120"/>
    </row>
    <row r="43" spans="1:9" ht="19.5" customHeight="1" thickBot="1">
      <c r="A43" s="404" t="s">
        <v>210</v>
      </c>
      <c r="B43" s="373">
        <f>B15-B41</f>
        <v>0</v>
      </c>
      <c r="C43" s="373">
        <v>0</v>
      </c>
      <c r="D43" s="373">
        <f>D15-D41</f>
        <v>976050</v>
      </c>
      <c r="E43" s="374" t="s">
        <v>202</v>
      </c>
      <c r="G43" s="378"/>
      <c r="H43" s="378"/>
      <c r="I43" s="378"/>
    </row>
    <row r="44" spans="1:9" ht="12.75" customHeight="1">
      <c r="A44" s="332"/>
      <c r="B44" s="368"/>
      <c r="C44" s="368"/>
      <c r="D44" s="368"/>
      <c r="E44" s="350"/>
      <c r="G44" s="378"/>
      <c r="H44" s="378"/>
      <c r="I44" s="378"/>
    </row>
    <row r="45" spans="1:9" ht="12.75">
      <c r="A45" t="s">
        <v>211</v>
      </c>
      <c r="B45" s="330"/>
      <c r="C45" s="330"/>
      <c r="G45" s="378"/>
      <c r="H45" s="376"/>
      <c r="I45" s="378"/>
    </row>
    <row r="46" spans="7:9" ht="12.75">
      <c r="G46" s="378"/>
      <c r="H46" s="376"/>
      <c r="I46" s="378"/>
    </row>
    <row r="47" spans="7:9" ht="12.75">
      <c r="G47" s="378"/>
      <c r="H47" s="376"/>
      <c r="I47" s="378"/>
    </row>
    <row r="48" spans="7:9" ht="12.75">
      <c r="G48" s="378"/>
      <c r="H48" s="376"/>
      <c r="I48" s="378"/>
    </row>
    <row r="49" spans="1:9" ht="12.75" customHeight="1">
      <c r="A49" s="381"/>
      <c r="B49" s="382"/>
      <c r="C49" s="382"/>
      <c r="D49" s="383"/>
      <c r="G49" s="377"/>
      <c r="H49" s="377"/>
      <c r="I49" s="377"/>
    </row>
    <row r="50" spans="1:9" ht="12.75" customHeight="1">
      <c r="A50" s="332"/>
      <c r="B50" s="332"/>
      <c r="C50" s="332"/>
      <c r="D50" s="383"/>
      <c r="G50" s="120"/>
      <c r="H50" s="120"/>
      <c r="I50" s="120"/>
    </row>
    <row r="51" spans="1:9" ht="12.75">
      <c r="A51" s="210"/>
      <c r="B51" s="210"/>
      <c r="C51" s="210"/>
      <c r="D51" s="210"/>
      <c r="G51" s="378"/>
      <c r="H51" s="378"/>
      <c r="I51" s="378"/>
    </row>
    <row r="52" spans="1:9" ht="12.75">
      <c r="A52" s="210"/>
      <c r="B52" s="210"/>
      <c r="C52" s="210"/>
      <c r="D52" s="384"/>
      <c r="E52" s="120"/>
      <c r="G52" s="378"/>
      <c r="H52" s="376"/>
      <c r="I52" s="378"/>
    </row>
    <row r="53" spans="1:9" ht="12.75">
      <c r="A53" s="210"/>
      <c r="B53" s="210"/>
      <c r="C53" s="210"/>
      <c r="D53" s="405"/>
      <c r="G53" s="377"/>
      <c r="H53" s="377"/>
      <c r="I53" s="377"/>
    </row>
    <row r="54" spans="1:9" ht="12.75">
      <c r="A54" s="210"/>
      <c r="B54" s="210"/>
      <c r="C54" s="210"/>
      <c r="D54" s="406"/>
      <c r="G54" s="120"/>
      <c r="H54" s="120"/>
      <c r="I54" s="120"/>
    </row>
    <row r="55" spans="1:9" ht="12.75">
      <c r="A55" s="210"/>
      <c r="B55" s="210"/>
      <c r="C55" s="210"/>
      <c r="D55" s="210"/>
      <c r="G55" s="120"/>
      <c r="H55" s="120"/>
      <c r="I55" s="120"/>
    </row>
    <row r="56" spans="7:9" ht="12.75">
      <c r="G56" s="120"/>
      <c r="H56" s="120"/>
      <c r="I56" s="120"/>
    </row>
    <row r="57" spans="7:9" ht="12.75">
      <c r="G57" s="120"/>
      <c r="H57" s="120"/>
      <c r="I57" s="120"/>
    </row>
    <row r="58" spans="7:9" ht="12.75">
      <c r="G58" s="120"/>
      <c r="H58" s="120"/>
      <c r="I58" s="120"/>
    </row>
    <row r="59" spans="7:9" ht="12.75">
      <c r="G59" s="120"/>
      <c r="H59" s="120"/>
      <c r="I59" s="120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482" customFormat="1" ht="24.75" customHeight="1">
      <c r="A1" s="791" t="s">
        <v>990</v>
      </c>
      <c r="B1" s="789"/>
      <c r="C1" s="789"/>
      <c r="D1" s="789"/>
      <c r="E1" s="789"/>
    </row>
    <row r="2" spans="1:5" ht="15">
      <c r="A2" s="188" t="s">
        <v>183</v>
      </c>
      <c r="E2" s="335" t="s">
        <v>172</v>
      </c>
    </row>
    <row r="3" spans="1:5" ht="25.5">
      <c r="A3" s="473" t="s">
        <v>220</v>
      </c>
      <c r="B3" s="70" t="s">
        <v>221</v>
      </c>
      <c r="C3" s="70" t="s">
        <v>175</v>
      </c>
      <c r="D3" s="70" t="s">
        <v>176</v>
      </c>
      <c r="E3" s="70" t="s">
        <v>177</v>
      </c>
    </row>
    <row r="4" spans="1:5" ht="42.75" customHeight="1">
      <c r="A4" s="586" t="s">
        <v>222</v>
      </c>
      <c r="B4" s="344">
        <v>18000</v>
      </c>
      <c r="C4" s="344">
        <v>18000</v>
      </c>
      <c r="D4" s="344">
        <v>0</v>
      </c>
      <c r="E4" s="344">
        <f aca="true" t="shared" si="0" ref="E4:E10">D4*100/C4</f>
        <v>0</v>
      </c>
    </row>
    <row r="5" spans="1:5" ht="25.5" customHeight="1">
      <c r="A5" s="586" t="s">
        <v>223</v>
      </c>
      <c r="B5" s="344">
        <v>0</v>
      </c>
      <c r="C5" s="344">
        <v>92175</v>
      </c>
      <c r="D5" s="344">
        <v>62726</v>
      </c>
      <c r="E5" s="344">
        <f t="shared" si="0"/>
        <v>68.05098996474098</v>
      </c>
    </row>
    <row r="6" spans="1:5" ht="38.25">
      <c r="A6" s="586" t="s">
        <v>224</v>
      </c>
      <c r="B6" s="344">
        <v>0</v>
      </c>
      <c r="C6" s="344">
        <v>13000</v>
      </c>
      <c r="D6" s="344">
        <v>4000</v>
      </c>
      <c r="E6" s="344">
        <f t="shared" si="0"/>
        <v>30.76923076923077</v>
      </c>
    </row>
    <row r="7" spans="1:5" ht="25.5" customHeight="1">
      <c r="A7" s="586" t="s">
        <v>225</v>
      </c>
      <c r="B7" s="344">
        <v>0</v>
      </c>
      <c r="C7" s="344">
        <v>108667</v>
      </c>
      <c r="D7" s="344">
        <v>71911</v>
      </c>
      <c r="E7" s="344">
        <f t="shared" si="0"/>
        <v>66.17556387863841</v>
      </c>
    </row>
    <row r="8" spans="1:5" ht="50.25" customHeight="1">
      <c r="A8" s="586" t="s">
        <v>226</v>
      </c>
      <c r="B8" s="344">
        <v>0</v>
      </c>
      <c r="C8" s="344">
        <v>51000</v>
      </c>
      <c r="D8" s="344">
        <v>50879</v>
      </c>
      <c r="E8" s="344">
        <f t="shared" si="0"/>
        <v>99.76274509803922</v>
      </c>
    </row>
    <row r="9" spans="1:5" ht="38.25" customHeight="1">
      <c r="A9" s="586" t="s">
        <v>227</v>
      </c>
      <c r="B9" s="344">
        <v>85000</v>
      </c>
      <c r="C9" s="344">
        <v>85000</v>
      </c>
      <c r="D9" s="344">
        <v>0</v>
      </c>
      <c r="E9" s="344">
        <f t="shared" si="0"/>
        <v>0</v>
      </c>
    </row>
    <row r="10" spans="1:5" ht="20.25" customHeight="1">
      <c r="A10" s="587" t="s">
        <v>228</v>
      </c>
      <c r="B10" s="583">
        <f>SUM(B4:B9)</f>
        <v>103000</v>
      </c>
      <c r="C10" s="583">
        <f>SUM(C4:C9)</f>
        <v>367842</v>
      </c>
      <c r="D10" s="583">
        <f>SUM(D4:D9)</f>
        <v>189516</v>
      </c>
      <c r="E10" s="583">
        <f t="shared" si="0"/>
        <v>51.521033487203745</v>
      </c>
    </row>
    <row r="11" ht="15" customHeight="1"/>
    <row r="12" spans="1:5" ht="25.5">
      <c r="A12" s="473" t="s">
        <v>229</v>
      </c>
      <c r="B12" s="70" t="s">
        <v>221</v>
      </c>
      <c r="C12" s="70" t="s">
        <v>175</v>
      </c>
      <c r="D12" s="70" t="s">
        <v>176</v>
      </c>
      <c r="E12" s="70" t="s">
        <v>177</v>
      </c>
    </row>
    <row r="13" spans="1:5" ht="12.75" customHeight="1">
      <c r="A13" s="586" t="s">
        <v>230</v>
      </c>
      <c r="B13" s="344">
        <v>150000</v>
      </c>
      <c r="C13" s="344">
        <v>518064</v>
      </c>
      <c r="D13" s="344">
        <v>478036</v>
      </c>
      <c r="E13" s="344">
        <f aca="true" t="shared" si="1" ref="E13:E19">D13*100/C13</f>
        <v>92.27354149294295</v>
      </c>
    </row>
    <row r="14" spans="1:5" ht="12.75">
      <c r="A14" s="588" t="s">
        <v>231</v>
      </c>
      <c r="B14" s="344">
        <v>20848</v>
      </c>
      <c r="C14" s="344">
        <v>183831</v>
      </c>
      <c r="D14" s="344">
        <v>183831</v>
      </c>
      <c r="E14" s="344">
        <f t="shared" si="1"/>
        <v>100</v>
      </c>
    </row>
    <row r="15" spans="1:5" ht="12.75">
      <c r="A15" s="588" t="s">
        <v>232</v>
      </c>
      <c r="B15" s="344">
        <v>743479</v>
      </c>
      <c r="C15" s="344">
        <v>394264</v>
      </c>
      <c r="D15" s="344">
        <v>0</v>
      </c>
      <c r="E15" s="344">
        <f t="shared" si="1"/>
        <v>0</v>
      </c>
    </row>
    <row r="16" spans="1:5" ht="12.75" customHeight="1">
      <c r="A16" s="588" t="s">
        <v>233</v>
      </c>
      <c r="B16" s="344">
        <v>0</v>
      </c>
      <c r="C16" s="344">
        <v>69422</v>
      </c>
      <c r="D16" s="344">
        <v>120755</v>
      </c>
      <c r="E16" s="344">
        <f t="shared" si="1"/>
        <v>173.94341851286336</v>
      </c>
    </row>
    <row r="17" spans="1:5" ht="51.75" customHeight="1">
      <c r="A17" s="586" t="s">
        <v>234</v>
      </c>
      <c r="B17" s="344">
        <v>290000</v>
      </c>
      <c r="C17" s="344">
        <v>290000</v>
      </c>
      <c r="D17" s="344">
        <v>0</v>
      </c>
      <c r="E17" s="344">
        <f t="shared" si="1"/>
        <v>0</v>
      </c>
    </row>
    <row r="18" spans="1:5" ht="26.25" customHeight="1">
      <c r="A18" s="586" t="s">
        <v>235</v>
      </c>
      <c r="B18" s="344"/>
      <c r="C18" s="344">
        <v>700</v>
      </c>
      <c r="D18" s="344">
        <v>700</v>
      </c>
      <c r="E18" s="344">
        <f t="shared" si="1"/>
        <v>100</v>
      </c>
    </row>
    <row r="19" spans="1:5" ht="22.5" customHeight="1">
      <c r="A19" s="589" t="s">
        <v>236</v>
      </c>
      <c r="B19" s="583">
        <f>SUM(B13:B17)</f>
        <v>1204327</v>
      </c>
      <c r="C19" s="583">
        <f>SUM(C13:C18)</f>
        <v>1456281</v>
      </c>
      <c r="D19" s="583">
        <f>SUM(D13:D18)</f>
        <v>783322</v>
      </c>
      <c r="E19" s="583">
        <f t="shared" si="1"/>
        <v>53.7892068907031</v>
      </c>
    </row>
    <row r="20" spans="2:5" ht="13.5" thickBot="1">
      <c r="B20" s="12"/>
      <c r="C20" s="12"/>
      <c r="D20" s="12"/>
      <c r="E20" s="12"/>
    </row>
    <row r="21" spans="1:5" ht="18.75" customHeight="1" thickBot="1">
      <c r="A21" s="390" t="s">
        <v>237</v>
      </c>
      <c r="B21" s="352">
        <f>B10+B19</f>
        <v>1307327</v>
      </c>
      <c r="C21" s="352">
        <f>SUM(C19+C10)</f>
        <v>1824123</v>
      </c>
      <c r="D21" s="352">
        <f>SUM(D19+D10)</f>
        <v>972838</v>
      </c>
      <c r="E21" s="353">
        <f>D21/C21*100</f>
        <v>53.33182027747032</v>
      </c>
    </row>
    <row r="22" spans="1:5" ht="14.25" customHeight="1">
      <c r="A22" s="349"/>
      <c r="B22" s="590"/>
      <c r="C22" s="590"/>
      <c r="D22" s="590"/>
      <c r="E22" s="591"/>
    </row>
    <row r="23" spans="1:5" ht="15">
      <c r="A23" s="188" t="s">
        <v>208</v>
      </c>
      <c r="E23" s="335" t="s">
        <v>172</v>
      </c>
    </row>
    <row r="24" spans="1:6" ht="12.75" customHeight="1">
      <c r="A24" s="592" t="s">
        <v>238</v>
      </c>
      <c r="B24" s="593" t="s">
        <v>239</v>
      </c>
      <c r="C24" s="593" t="s">
        <v>240</v>
      </c>
      <c r="D24" s="594" t="s">
        <v>176</v>
      </c>
      <c r="E24" s="593" t="s">
        <v>177</v>
      </c>
      <c r="F24" s="601"/>
    </row>
    <row r="25" spans="1:5" ht="9.75" customHeight="1">
      <c r="A25" s="595"/>
      <c r="B25" s="585"/>
      <c r="C25" s="585"/>
      <c r="D25" s="584"/>
      <c r="E25" s="585"/>
    </row>
    <row r="26" spans="1:5" ht="12.75" customHeight="1">
      <c r="A26" s="588" t="s">
        <v>241</v>
      </c>
      <c r="B26" s="596">
        <v>24400</v>
      </c>
      <c r="C26" s="596">
        <v>24400</v>
      </c>
      <c r="D26" s="597">
        <v>24390</v>
      </c>
      <c r="E26" s="596">
        <f>D26*100/C26</f>
        <v>99.95901639344262</v>
      </c>
    </row>
    <row r="27" spans="1:5" ht="27" customHeight="1">
      <c r="A27" s="588" t="s">
        <v>242</v>
      </c>
      <c r="B27" s="596">
        <v>0</v>
      </c>
      <c r="C27" s="596">
        <v>7808</v>
      </c>
      <c r="D27" s="597">
        <v>7808</v>
      </c>
      <c r="E27" s="596">
        <f>D27*100/C27</f>
        <v>100</v>
      </c>
    </row>
    <row r="28" spans="1:5" ht="26.25" customHeight="1">
      <c r="A28" s="586" t="s">
        <v>243</v>
      </c>
      <c r="B28" s="596"/>
      <c r="C28" s="596">
        <v>700</v>
      </c>
      <c r="D28" s="597">
        <v>700</v>
      </c>
      <c r="E28" s="596">
        <f>D28*100/C28</f>
        <v>100</v>
      </c>
    </row>
    <row r="29" spans="1:5" ht="20.25" customHeight="1">
      <c r="A29" s="587" t="s">
        <v>244</v>
      </c>
      <c r="B29" s="583">
        <f>SUM(B26:B26)</f>
        <v>24400</v>
      </c>
      <c r="C29" s="583">
        <f>SUM(C26:C28)</f>
        <v>32908</v>
      </c>
      <c r="D29" s="583">
        <f>SUM(D26:D28)</f>
        <v>32898</v>
      </c>
      <c r="E29" s="583">
        <f>D29*100/C29</f>
        <v>99.96961225233986</v>
      </c>
    </row>
    <row r="30" spans="1:5" ht="12.75">
      <c r="A30" s="598"/>
      <c r="B30" s="599"/>
      <c r="C30" s="599"/>
      <c r="D30" s="599"/>
      <c r="E30" s="599"/>
    </row>
    <row r="31" spans="1:5" ht="25.5">
      <c r="A31" s="473" t="s">
        <v>245</v>
      </c>
      <c r="B31" s="70" t="s">
        <v>221</v>
      </c>
      <c r="C31" s="70" t="s">
        <v>213</v>
      </c>
      <c r="D31" s="70" t="s">
        <v>214</v>
      </c>
      <c r="E31" s="70" t="s">
        <v>177</v>
      </c>
    </row>
    <row r="32" spans="1:5" ht="21" customHeight="1">
      <c r="A32" s="588" t="s">
        <v>246</v>
      </c>
      <c r="B32" s="344">
        <v>0</v>
      </c>
      <c r="C32" s="344">
        <v>345828</v>
      </c>
      <c r="D32" s="366">
        <v>326979</v>
      </c>
      <c r="E32" s="344">
        <f>D32*100/C32</f>
        <v>94.54960269266803</v>
      </c>
    </row>
    <row r="33" spans="1:5" ht="25.5">
      <c r="A33" s="588" t="s">
        <v>247</v>
      </c>
      <c r="B33" s="344">
        <v>0</v>
      </c>
      <c r="C33" s="344">
        <v>166813</v>
      </c>
      <c r="D33" s="344">
        <v>166813</v>
      </c>
      <c r="E33" s="344">
        <f>D33*100/C33</f>
        <v>100</v>
      </c>
    </row>
    <row r="34" spans="1:5" ht="26.25" customHeight="1">
      <c r="A34" s="589" t="s">
        <v>248</v>
      </c>
      <c r="B34" s="583">
        <f>SUM(B32:B33)</f>
        <v>0</v>
      </c>
      <c r="C34" s="583">
        <f>SUM(C32:C33)</f>
        <v>512641</v>
      </c>
      <c r="D34" s="583">
        <f>SUM(D32:D33)</f>
        <v>493792</v>
      </c>
      <c r="E34" s="583">
        <f>D34*100/C34</f>
        <v>96.3231579214304</v>
      </c>
    </row>
    <row r="35" spans="2:5" ht="13.5" thickBot="1">
      <c r="B35" s="12"/>
      <c r="C35" s="12"/>
      <c r="D35" s="12"/>
      <c r="E35" s="12"/>
    </row>
    <row r="36" spans="1:5" ht="21.75" customHeight="1" thickBot="1">
      <c r="A36" s="390" t="s">
        <v>249</v>
      </c>
      <c r="B36" s="352">
        <f>SUM(B34+B29)</f>
        <v>24400</v>
      </c>
      <c r="C36" s="352">
        <f>SUM(C34+C29)</f>
        <v>545549</v>
      </c>
      <c r="D36" s="352">
        <f>SUM(D34+D29)</f>
        <v>526690</v>
      </c>
      <c r="E36" s="353">
        <f>D36/C36*100</f>
        <v>96.54311528387001</v>
      </c>
    </row>
    <row r="37" ht="13.5" thickBot="1"/>
    <row r="38" spans="1:5" ht="22.5" customHeight="1" thickBot="1">
      <c r="A38" s="390" t="s">
        <v>250</v>
      </c>
      <c r="B38" s="352">
        <f>B21-B36</f>
        <v>1282927</v>
      </c>
      <c r="C38" s="352">
        <f>C21-C36</f>
        <v>1278574</v>
      </c>
      <c r="D38" s="352">
        <f>D21-D36</f>
        <v>446148</v>
      </c>
      <c r="E38" s="353" t="s">
        <v>202</v>
      </c>
    </row>
  </sheetData>
  <sheetProtection/>
  <printOptions/>
  <pageMargins left="0.787401575" right="0.787401575" top="0.984251969" bottom="0.984251969" header="0.4921259845" footer="0.4921259845"/>
  <pageSetup firstPageNumber="4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0">
      <selection activeCell="E32" sqref="E32"/>
    </sheetView>
  </sheetViews>
  <sheetFormatPr defaultColWidth="9.00390625" defaultRowHeight="12.75"/>
  <cols>
    <col min="1" max="1" width="63.25390625" style="24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4" customWidth="1"/>
    <col min="7" max="7" width="6.00390625" style="0" customWidth="1"/>
    <col min="8" max="8" width="7.875" style="0" customWidth="1"/>
    <col min="10" max="10" width="7.75390625" style="24" customWidth="1"/>
  </cols>
  <sheetData>
    <row r="1" spans="1:8" ht="18.75">
      <c r="A1" s="784" t="s">
        <v>991</v>
      </c>
      <c r="B1" s="784"/>
      <c r="C1" s="784"/>
      <c r="D1" s="784"/>
      <c r="E1" s="784"/>
      <c r="H1" t="s">
        <v>251</v>
      </c>
    </row>
    <row r="2" ht="12" customHeight="1"/>
    <row r="3" spans="1:4" ht="15.75" customHeight="1">
      <c r="A3" s="55"/>
      <c r="B3" s="24"/>
      <c r="C3" s="58"/>
      <c r="D3" s="24"/>
    </row>
    <row r="4" spans="1:4" ht="12.75">
      <c r="A4" s="46" t="s">
        <v>252</v>
      </c>
      <c r="B4" s="24"/>
      <c r="C4" s="58"/>
      <c r="D4" s="24"/>
    </row>
    <row r="5" spans="1:6" ht="26.25" customHeight="1">
      <c r="A5" s="4" t="s">
        <v>253</v>
      </c>
      <c r="B5" s="502" t="s">
        <v>239</v>
      </c>
      <c r="C5" s="608" t="s">
        <v>240</v>
      </c>
      <c r="D5" s="5" t="s">
        <v>176</v>
      </c>
      <c r="E5" s="36" t="s">
        <v>177</v>
      </c>
      <c r="F5" s="201"/>
    </row>
    <row r="6" spans="1:5" ht="12.75">
      <c r="A6" s="531" t="s">
        <v>254</v>
      </c>
      <c r="B6" s="532">
        <v>655000</v>
      </c>
      <c r="C6" s="532">
        <v>655000</v>
      </c>
      <c r="D6" s="532">
        <v>576953</v>
      </c>
      <c r="E6" s="208">
        <f aca="true" t="shared" si="0" ref="E6:E12">+D6/C6*100</f>
        <v>88.08442748091603</v>
      </c>
    </row>
    <row r="7" spans="1:5" ht="12.75">
      <c r="A7" s="533" t="s">
        <v>255</v>
      </c>
      <c r="B7" s="532">
        <v>35000</v>
      </c>
      <c r="C7" s="532">
        <v>35000</v>
      </c>
      <c r="D7" s="532">
        <v>12678</v>
      </c>
      <c r="E7" s="208">
        <f t="shared" si="0"/>
        <v>36.222857142857144</v>
      </c>
    </row>
    <row r="8" spans="1:5" ht="12.75">
      <c r="A8" s="533" t="s">
        <v>256</v>
      </c>
      <c r="B8" s="532">
        <v>60000</v>
      </c>
      <c r="C8" s="532">
        <v>60000</v>
      </c>
      <c r="D8" s="532">
        <v>55365</v>
      </c>
      <c r="E8" s="208">
        <f t="shared" si="0"/>
        <v>92.27499999999999</v>
      </c>
    </row>
    <row r="9" spans="1:5" ht="12.75">
      <c r="A9" s="533" t="s">
        <v>257</v>
      </c>
      <c r="B9" s="532">
        <v>750000</v>
      </c>
      <c r="C9" s="532">
        <v>750000</v>
      </c>
      <c r="D9" s="532">
        <v>712038</v>
      </c>
      <c r="E9" s="208">
        <f t="shared" si="0"/>
        <v>94.9384</v>
      </c>
    </row>
    <row r="10" spans="1:5" ht="12.75">
      <c r="A10" s="533" t="s">
        <v>258</v>
      </c>
      <c r="B10" s="532">
        <v>1679186</v>
      </c>
      <c r="C10" s="532">
        <v>1679186</v>
      </c>
      <c r="D10" s="532">
        <v>1326728</v>
      </c>
      <c r="E10" s="208">
        <f t="shared" si="0"/>
        <v>79.01018707873935</v>
      </c>
    </row>
    <row r="11" spans="1:5" ht="12.75">
      <c r="A11" s="533" t="s">
        <v>259</v>
      </c>
      <c r="B11" s="532">
        <v>40000</v>
      </c>
      <c r="C11" s="534">
        <v>40000</v>
      </c>
      <c r="D11" s="532">
        <v>18699</v>
      </c>
      <c r="E11" s="208">
        <f t="shared" si="0"/>
        <v>46.747499999999995</v>
      </c>
    </row>
    <row r="12" spans="1:5" ht="12.75">
      <c r="A12" s="535" t="s">
        <v>260</v>
      </c>
      <c r="B12" s="532">
        <v>1300</v>
      </c>
      <c r="C12" s="532">
        <v>1300</v>
      </c>
      <c r="D12" s="532">
        <v>1341</v>
      </c>
      <c r="E12" s="208">
        <f t="shared" si="0"/>
        <v>103.15384615384615</v>
      </c>
    </row>
    <row r="13" spans="1:5" ht="12.75">
      <c r="A13" s="535" t="s">
        <v>261</v>
      </c>
      <c r="B13" s="532">
        <v>0</v>
      </c>
      <c r="C13" s="532">
        <v>0</v>
      </c>
      <c r="D13" s="532">
        <v>49</v>
      </c>
      <c r="E13" s="208" t="s">
        <v>202</v>
      </c>
    </row>
    <row r="14" spans="1:5" ht="12.75" customHeight="1">
      <c r="A14" s="535" t="s">
        <v>262</v>
      </c>
      <c r="B14" s="532">
        <v>0</v>
      </c>
      <c r="C14" s="532">
        <v>0</v>
      </c>
      <c r="D14" s="532">
        <v>26</v>
      </c>
      <c r="E14" s="208" t="s">
        <v>202</v>
      </c>
    </row>
    <row r="15" spans="1:5" ht="15.75" customHeight="1">
      <c r="A15" s="3" t="s">
        <v>263</v>
      </c>
      <c r="B15" s="6">
        <f>SUM(B6:B14)</f>
        <v>3220486</v>
      </c>
      <c r="C15" s="6">
        <f>SUM(C6:C14)</f>
        <v>3220486</v>
      </c>
      <c r="D15" s="6">
        <f>SUM(D6:D14)</f>
        <v>2703877</v>
      </c>
      <c r="E15" s="22">
        <f>+D15/C15*100</f>
        <v>83.95866338186224</v>
      </c>
    </row>
    <row r="16" spans="1:5" ht="12.75">
      <c r="A16" s="562"/>
      <c r="B16" s="284"/>
      <c r="C16" s="284"/>
      <c r="D16" s="284"/>
      <c r="E16" s="563"/>
    </row>
    <row r="17" spans="1:5" ht="12.75">
      <c r="A17" s="8"/>
      <c r="B17" s="15"/>
      <c r="C17" s="15"/>
      <c r="D17" s="15"/>
      <c r="E17" s="78"/>
    </row>
    <row r="18" spans="1:10" ht="13.5" customHeight="1">
      <c r="A18" s="8" t="s">
        <v>264</v>
      </c>
      <c r="B18" s="15"/>
      <c r="C18" s="15"/>
      <c r="D18" s="15"/>
      <c r="E18" s="564"/>
      <c r="J18" s="24" t="s">
        <v>251</v>
      </c>
    </row>
    <row r="19" spans="1:5" ht="26.25" customHeight="1">
      <c r="A19" s="4" t="s">
        <v>253</v>
      </c>
      <c r="B19" s="502" t="s">
        <v>239</v>
      </c>
      <c r="C19" s="608" t="s">
        <v>240</v>
      </c>
      <c r="D19" s="5" t="s">
        <v>176</v>
      </c>
      <c r="E19" s="36" t="s">
        <v>177</v>
      </c>
    </row>
    <row r="20" spans="1:6" ht="12.75">
      <c r="A20" s="27" t="s">
        <v>265</v>
      </c>
      <c r="B20" s="23">
        <v>132</v>
      </c>
      <c r="C20" s="23">
        <v>652</v>
      </c>
      <c r="D20" s="23">
        <v>1148</v>
      </c>
      <c r="E20" s="208">
        <f aca="true" t="shared" si="1" ref="E20:E31">+D20/C20*100</f>
        <v>176.07361963190183</v>
      </c>
      <c r="F20" s="88"/>
    </row>
    <row r="21" spans="1:6" ht="12.75">
      <c r="A21" s="536" t="s">
        <v>266</v>
      </c>
      <c r="B21" s="23">
        <v>1700</v>
      </c>
      <c r="C21" s="23">
        <v>1700</v>
      </c>
      <c r="D21" s="23">
        <v>3739</v>
      </c>
      <c r="E21" s="208">
        <f t="shared" si="1"/>
        <v>219.94117647058823</v>
      </c>
      <c r="F21" s="88"/>
    </row>
    <row r="22" spans="1:6" ht="12.75">
      <c r="A22" s="27" t="s">
        <v>267</v>
      </c>
      <c r="B22" s="23">
        <v>10000</v>
      </c>
      <c r="C22" s="23">
        <v>10000</v>
      </c>
      <c r="D22" s="23">
        <v>6458</v>
      </c>
      <c r="E22" s="208">
        <f t="shared" si="1"/>
        <v>64.58</v>
      </c>
      <c r="F22" s="88"/>
    </row>
    <row r="23" spans="1:6" ht="12.75" customHeight="1">
      <c r="A23" s="18" t="s">
        <v>268</v>
      </c>
      <c r="B23" s="23">
        <v>118569</v>
      </c>
      <c r="C23" s="23">
        <v>120482</v>
      </c>
      <c r="D23" s="23">
        <v>90021</v>
      </c>
      <c r="E23" s="208">
        <f t="shared" si="1"/>
        <v>74.7173851695689</v>
      </c>
      <c r="F23" s="88"/>
    </row>
    <row r="24" spans="1:6" ht="13.5" customHeight="1">
      <c r="A24" s="18" t="s">
        <v>269</v>
      </c>
      <c r="B24" s="23">
        <v>42693</v>
      </c>
      <c r="C24" s="23">
        <v>47570</v>
      </c>
      <c r="D24" s="23">
        <v>33109</v>
      </c>
      <c r="E24" s="208">
        <f t="shared" si="1"/>
        <v>69.60058860626445</v>
      </c>
      <c r="F24" s="88"/>
    </row>
    <row r="25" spans="1:6" ht="12.75">
      <c r="A25" s="18" t="s">
        <v>270</v>
      </c>
      <c r="B25" s="23">
        <v>15000</v>
      </c>
      <c r="C25" s="23">
        <v>15000</v>
      </c>
      <c r="D25" s="23">
        <v>9692</v>
      </c>
      <c r="E25" s="208">
        <f t="shared" si="1"/>
        <v>64.61333333333333</v>
      </c>
      <c r="F25" s="88"/>
    </row>
    <row r="26" spans="1:6" ht="12.75">
      <c r="A26" s="18" t="s">
        <v>271</v>
      </c>
      <c r="B26" s="23">
        <v>55152</v>
      </c>
      <c r="C26" s="23">
        <v>62959</v>
      </c>
      <c r="D26" s="23">
        <v>60675</v>
      </c>
      <c r="E26" s="208">
        <f t="shared" si="1"/>
        <v>96.37224225289475</v>
      </c>
      <c r="F26" s="88"/>
    </row>
    <row r="27" spans="1:6" ht="12.75">
      <c r="A27" s="18" t="s">
        <v>272</v>
      </c>
      <c r="B27" s="23">
        <v>2400</v>
      </c>
      <c r="C27" s="23">
        <v>8400</v>
      </c>
      <c r="D27" s="23">
        <v>12525</v>
      </c>
      <c r="E27" s="208">
        <f t="shared" si="1"/>
        <v>149.10714285714286</v>
      </c>
      <c r="F27" s="88"/>
    </row>
    <row r="28" spans="1:6" ht="12.75">
      <c r="A28" s="18" t="s">
        <v>273</v>
      </c>
      <c r="B28" s="23">
        <v>73</v>
      </c>
      <c r="C28" s="23">
        <v>73</v>
      </c>
      <c r="D28" s="23">
        <v>74</v>
      </c>
      <c r="E28" s="208">
        <f t="shared" si="1"/>
        <v>101.36986301369863</v>
      </c>
      <c r="F28" s="88"/>
    </row>
    <row r="29" spans="1:6" ht="12.75">
      <c r="A29" s="18" t="s">
        <v>274</v>
      </c>
      <c r="B29" s="23">
        <v>0</v>
      </c>
      <c r="C29" s="23">
        <v>250</v>
      </c>
      <c r="D29" s="23">
        <v>250</v>
      </c>
      <c r="E29" s="208">
        <f t="shared" si="1"/>
        <v>100</v>
      </c>
      <c r="F29" s="88"/>
    </row>
    <row r="30" spans="1:6" ht="12.75">
      <c r="A30" s="18" t="s">
        <v>275</v>
      </c>
      <c r="B30" s="23">
        <v>0</v>
      </c>
      <c r="C30" s="23">
        <v>50</v>
      </c>
      <c r="D30" s="23">
        <v>638</v>
      </c>
      <c r="E30" s="44" t="s">
        <v>202</v>
      </c>
      <c r="F30" s="538"/>
    </row>
    <row r="31" spans="1:6" ht="12.75">
      <c r="A31" s="18" t="s">
        <v>455</v>
      </c>
      <c r="B31" s="23"/>
      <c r="C31" s="23">
        <v>582</v>
      </c>
      <c r="D31" s="23">
        <v>613</v>
      </c>
      <c r="E31" s="208">
        <f t="shared" si="1"/>
        <v>105.32646048109966</v>
      </c>
      <c r="F31" s="538"/>
    </row>
    <row r="32" spans="1:6" ht="13.5" customHeight="1">
      <c r="A32" s="18" t="s">
        <v>276</v>
      </c>
      <c r="B32" s="23">
        <v>0</v>
      </c>
      <c r="C32" s="23">
        <v>0</v>
      </c>
      <c r="D32" s="23">
        <f>SUM(D34+D35+D36+D37+D38)</f>
        <v>14057</v>
      </c>
      <c r="E32" s="315" t="s">
        <v>202</v>
      </c>
      <c r="F32" s="88"/>
    </row>
    <row r="33" spans="1:5" ht="12.75">
      <c r="A33" s="537" t="s">
        <v>277</v>
      </c>
      <c r="B33" s="285"/>
      <c r="C33" s="23"/>
      <c r="D33" s="23"/>
      <c r="E33" s="286"/>
    </row>
    <row r="34" spans="1:6" ht="12.75">
      <c r="A34" s="18" t="s">
        <v>278</v>
      </c>
      <c r="B34" s="23">
        <v>0</v>
      </c>
      <c r="C34" s="23">
        <v>0</v>
      </c>
      <c r="D34" s="23">
        <v>219</v>
      </c>
      <c r="E34" s="26" t="s">
        <v>202</v>
      </c>
      <c r="F34" s="538"/>
    </row>
    <row r="35" spans="1:6" ht="12.75">
      <c r="A35" s="307" t="s">
        <v>279</v>
      </c>
      <c r="B35" s="23">
        <v>0</v>
      </c>
      <c r="C35" s="23">
        <v>0</v>
      </c>
      <c r="D35" s="23">
        <v>30</v>
      </c>
      <c r="E35" s="26" t="s">
        <v>202</v>
      </c>
      <c r="F35" s="538"/>
    </row>
    <row r="36" spans="1:6" ht="12.75">
      <c r="A36" s="18" t="s">
        <v>280</v>
      </c>
      <c r="B36" s="23">
        <v>0</v>
      </c>
      <c r="C36" s="23">
        <v>0</v>
      </c>
      <c r="D36" s="23">
        <v>1</v>
      </c>
      <c r="E36" s="26" t="s">
        <v>202</v>
      </c>
      <c r="F36" s="538"/>
    </row>
    <row r="37" spans="1:6" ht="12.75">
      <c r="A37" s="18" t="s">
        <v>281</v>
      </c>
      <c r="B37" s="23">
        <v>0</v>
      </c>
      <c r="C37" s="23">
        <v>0</v>
      </c>
      <c r="D37" s="23">
        <v>11656</v>
      </c>
      <c r="E37" s="26" t="s">
        <v>202</v>
      </c>
      <c r="F37" s="538"/>
    </row>
    <row r="38" spans="1:6" ht="12.75">
      <c r="A38" s="18" t="s">
        <v>282</v>
      </c>
      <c r="B38" s="23">
        <v>0</v>
      </c>
      <c r="C38" s="23">
        <v>0</v>
      </c>
      <c r="D38" s="23">
        <v>2151</v>
      </c>
      <c r="E38" s="26" t="s">
        <v>202</v>
      </c>
      <c r="F38" s="538"/>
    </row>
    <row r="39" spans="1:5" ht="15.75" customHeight="1">
      <c r="A39" s="3" t="s">
        <v>283</v>
      </c>
      <c r="B39" s="6">
        <f>SUM(B20+B21+B22+B23+B24+B25+B26+B27+B28)</f>
        <v>245719</v>
      </c>
      <c r="C39" s="6">
        <f>SUM(C20:C32)</f>
        <v>267718</v>
      </c>
      <c r="D39" s="6">
        <f>SUM(D20:D32)</f>
        <v>232999</v>
      </c>
      <c r="E39" s="22">
        <f>+D39/C39*100</f>
        <v>87.03150329824666</v>
      </c>
    </row>
    <row r="40" spans="1:5" ht="12.75">
      <c r="A40" s="8"/>
      <c r="B40" s="15"/>
      <c r="C40" s="15"/>
      <c r="D40" s="15"/>
      <c r="E40" s="25"/>
    </row>
    <row r="41" spans="1:3" s="24" customFormat="1" ht="12.75">
      <c r="A41" s="46"/>
      <c r="C41" s="58"/>
    </row>
    <row r="42" spans="1:5" s="24" customFormat="1" ht="12.75">
      <c r="A42" s="46" t="s">
        <v>284</v>
      </c>
      <c r="C42" s="58"/>
      <c r="E42"/>
    </row>
    <row r="43" spans="1:5" s="24" customFormat="1" ht="27.75" customHeight="1">
      <c r="A43" s="4" t="s">
        <v>253</v>
      </c>
      <c r="B43" s="502" t="s">
        <v>239</v>
      </c>
      <c r="C43" s="608" t="s">
        <v>240</v>
      </c>
      <c r="D43" s="5" t="s">
        <v>176</v>
      </c>
      <c r="E43" s="36" t="s">
        <v>177</v>
      </c>
    </row>
    <row r="44" spans="1:6" s="24" customFormat="1" ht="12.75">
      <c r="A44" s="18" t="s">
        <v>285</v>
      </c>
      <c r="B44" s="156">
        <v>10000</v>
      </c>
      <c r="C44" s="156">
        <v>10000</v>
      </c>
      <c r="D44" s="21">
        <v>17782</v>
      </c>
      <c r="E44" s="208">
        <f>+D44/C44*100</f>
        <v>177.82</v>
      </c>
      <c r="F44" s="538"/>
    </row>
    <row r="45" spans="1:6" s="24" customFormat="1" ht="12.75">
      <c r="A45" s="18" t="s">
        <v>286</v>
      </c>
      <c r="B45" s="156">
        <v>0</v>
      </c>
      <c r="C45" s="156">
        <v>0</v>
      </c>
      <c r="D45" s="21">
        <v>360</v>
      </c>
      <c r="E45" s="208" t="s">
        <v>202</v>
      </c>
      <c r="F45" s="538"/>
    </row>
    <row r="46" spans="1:6" s="24" customFormat="1" ht="12.75">
      <c r="A46" s="18" t="s">
        <v>287</v>
      </c>
      <c r="B46" s="156">
        <v>10000</v>
      </c>
      <c r="C46" s="156">
        <v>10000</v>
      </c>
      <c r="D46" s="21">
        <v>4828</v>
      </c>
      <c r="E46" s="208">
        <f>+D46/C46*100</f>
        <v>48.28</v>
      </c>
      <c r="F46" s="538"/>
    </row>
    <row r="47" spans="1:6" s="24" customFormat="1" ht="12.75" customHeight="1">
      <c r="A47" s="18" t="s">
        <v>288</v>
      </c>
      <c r="B47" s="156">
        <v>200</v>
      </c>
      <c r="C47" s="156">
        <v>1735</v>
      </c>
      <c r="D47" s="21">
        <v>1589</v>
      </c>
      <c r="E47" s="208">
        <f>+D47/C47*100</f>
        <v>91.5850144092219</v>
      </c>
      <c r="F47" s="538"/>
    </row>
    <row r="48" spans="1:5" ht="15.75" customHeight="1">
      <c r="A48" s="3" t="s">
        <v>289</v>
      </c>
      <c r="B48" s="539">
        <f>SUM(B44:B47)</f>
        <v>20200</v>
      </c>
      <c r="C48" s="539">
        <f>SUM(C44:C47)</f>
        <v>21735</v>
      </c>
      <c r="D48" s="539">
        <f>SUM(D44:D47)</f>
        <v>24559</v>
      </c>
      <c r="E48" s="540">
        <f>+D48/C48*100</f>
        <v>112.99286864504256</v>
      </c>
    </row>
    <row r="49" spans="1:5" ht="12.75" customHeight="1">
      <c r="A49" s="8"/>
      <c r="B49" s="15"/>
      <c r="C49" s="15"/>
      <c r="D49" s="15"/>
      <c r="E49" s="25"/>
    </row>
    <row r="50" spans="1:5" ht="12.75" customHeight="1">
      <c r="A50" s="8"/>
      <c r="B50" s="15"/>
      <c r="C50" s="15"/>
      <c r="D50" s="15"/>
      <c r="E50" s="25"/>
    </row>
    <row r="51" spans="1:5" ht="12.75" customHeight="1">
      <c r="A51" s="8" t="s">
        <v>290</v>
      </c>
      <c r="B51" s="15"/>
      <c r="C51" s="15"/>
      <c r="D51" s="15"/>
      <c r="E51" s="25"/>
    </row>
    <row r="52" spans="1:5" ht="12.75">
      <c r="A52" s="8" t="s">
        <v>291</v>
      </c>
      <c r="B52" s="15"/>
      <c r="C52" s="15"/>
      <c r="D52" s="15"/>
      <c r="E52" s="25"/>
    </row>
    <row r="53" spans="1:5" ht="27" customHeight="1">
      <c r="A53" s="4" t="s">
        <v>253</v>
      </c>
      <c r="B53" s="502" t="s">
        <v>239</v>
      </c>
      <c r="C53" s="608" t="s">
        <v>240</v>
      </c>
      <c r="D53" s="5" t="s">
        <v>176</v>
      </c>
      <c r="E53" s="36" t="s">
        <v>177</v>
      </c>
    </row>
    <row r="54" spans="1:5" ht="12.75" customHeight="1">
      <c r="A54" s="27" t="s">
        <v>292</v>
      </c>
      <c r="B54" s="23">
        <v>0</v>
      </c>
      <c r="C54" s="23">
        <v>4342</v>
      </c>
      <c r="D54" s="23">
        <v>5314</v>
      </c>
      <c r="E54" s="208">
        <f aca="true" t="shared" si="2" ref="E54:E61">+D54/C54*100</f>
        <v>122.38599723629665</v>
      </c>
    </row>
    <row r="55" spans="1:5" ht="12.75">
      <c r="A55" s="18" t="s">
        <v>293</v>
      </c>
      <c r="B55" s="23">
        <v>68363</v>
      </c>
      <c r="C55" s="23">
        <v>68363</v>
      </c>
      <c r="D55" s="156">
        <v>51273</v>
      </c>
      <c r="E55" s="208">
        <f t="shared" si="2"/>
        <v>75.00109708468031</v>
      </c>
    </row>
    <row r="56" spans="1:5" ht="12.75">
      <c r="A56" s="27" t="s">
        <v>294</v>
      </c>
      <c r="B56" s="23">
        <v>3686780</v>
      </c>
      <c r="C56" s="23">
        <v>3723410</v>
      </c>
      <c r="D56" s="156">
        <v>3723468</v>
      </c>
      <c r="E56" s="208">
        <f t="shared" si="2"/>
        <v>100.0015577118824</v>
      </c>
    </row>
    <row r="57" spans="1:5" ht="12.75">
      <c r="A57" s="27" t="s">
        <v>295</v>
      </c>
      <c r="B57" s="23">
        <v>0</v>
      </c>
      <c r="C57" s="23">
        <v>417618</v>
      </c>
      <c r="D57" s="156">
        <v>369388</v>
      </c>
      <c r="E57" s="208">
        <f t="shared" si="2"/>
        <v>88.45116829255444</v>
      </c>
    </row>
    <row r="58" spans="1:5" ht="12.75">
      <c r="A58" s="27" t="s">
        <v>296</v>
      </c>
      <c r="B58" s="23">
        <v>7000</v>
      </c>
      <c r="C58" s="23">
        <v>7000</v>
      </c>
      <c r="D58" s="156">
        <v>6036</v>
      </c>
      <c r="E58" s="208">
        <f t="shared" si="2"/>
        <v>86.22857142857143</v>
      </c>
    </row>
    <row r="59" spans="1:5" ht="12.75">
      <c r="A59" s="27" t="s">
        <v>297</v>
      </c>
      <c r="B59" s="23">
        <v>0</v>
      </c>
      <c r="C59" s="23">
        <v>4948</v>
      </c>
      <c r="D59" s="156">
        <v>4948</v>
      </c>
      <c r="E59" s="208">
        <f t="shared" si="2"/>
        <v>100</v>
      </c>
    </row>
    <row r="60" spans="1:5" ht="12.75">
      <c r="A60" s="27" t="s">
        <v>298</v>
      </c>
      <c r="B60" s="23">
        <v>1000</v>
      </c>
      <c r="C60" s="23">
        <v>1000</v>
      </c>
      <c r="D60" s="156">
        <v>0</v>
      </c>
      <c r="E60" s="208">
        <f t="shared" si="2"/>
        <v>0</v>
      </c>
    </row>
    <row r="61" spans="1:5" ht="24" customHeight="1">
      <c r="A61" s="168" t="s">
        <v>299</v>
      </c>
      <c r="B61" s="167">
        <f>SUM(B54:B60)</f>
        <v>3763143</v>
      </c>
      <c r="C61" s="167">
        <f>SUM(C54:C60)</f>
        <v>4226681</v>
      </c>
      <c r="D61" s="167">
        <f>SUM(D54:D60)</f>
        <v>4160427</v>
      </c>
      <c r="E61" s="86">
        <f t="shared" si="2"/>
        <v>98.43248165641079</v>
      </c>
    </row>
    <row r="62" spans="1:5" ht="15" customHeight="1">
      <c r="A62" s="8" t="s">
        <v>300</v>
      </c>
      <c r="B62" s="15"/>
      <c r="C62" s="15"/>
      <c r="D62" s="15"/>
      <c r="E62" s="25"/>
    </row>
    <row r="63" spans="1:5" ht="26.25" customHeight="1">
      <c r="A63" s="4" t="s">
        <v>253</v>
      </c>
      <c r="B63" s="502" t="s">
        <v>239</v>
      </c>
      <c r="C63" s="608" t="s">
        <v>240</v>
      </c>
      <c r="D63" s="5" t="s">
        <v>176</v>
      </c>
      <c r="E63" s="36" t="s">
        <v>177</v>
      </c>
    </row>
    <row r="64" spans="1:5" ht="12.75">
      <c r="A64" s="207" t="s">
        <v>456</v>
      </c>
      <c r="B64" s="207">
        <v>0</v>
      </c>
      <c r="C64" s="528">
        <v>10000</v>
      </c>
      <c r="D64" s="207">
        <v>0</v>
      </c>
      <c r="E64" s="208">
        <v>0</v>
      </c>
    </row>
    <row r="65" spans="1:5" ht="13.5" customHeight="1">
      <c r="A65" s="207" t="s">
        <v>301</v>
      </c>
      <c r="B65" s="528">
        <v>26600</v>
      </c>
      <c r="C65" s="528">
        <v>26690</v>
      </c>
      <c r="D65" s="549">
        <v>10519</v>
      </c>
      <c r="E65" s="44">
        <f>+D65/C65*100</f>
        <v>39.411764705882355</v>
      </c>
    </row>
    <row r="66" spans="1:5" ht="13.5" customHeight="1">
      <c r="A66" s="207" t="s">
        <v>302</v>
      </c>
      <c r="B66" s="743">
        <v>1300</v>
      </c>
      <c r="C66" s="528">
        <v>1300</v>
      </c>
      <c r="D66" s="549">
        <v>0</v>
      </c>
      <c r="E66" s="208">
        <f>+D66/C66*100</f>
        <v>0</v>
      </c>
    </row>
    <row r="67" spans="1:5" ht="15" customHeight="1">
      <c r="A67" s="207" t="s">
        <v>303</v>
      </c>
      <c r="B67" s="324">
        <v>0</v>
      </c>
      <c r="C67" s="528">
        <v>1163</v>
      </c>
      <c r="D67" s="549">
        <v>1163</v>
      </c>
      <c r="E67" s="208">
        <f>+D67/C67*100</f>
        <v>100</v>
      </c>
    </row>
    <row r="68" spans="1:5" ht="24" customHeight="1">
      <c r="A68" s="168" t="s">
        <v>304</v>
      </c>
      <c r="B68" s="167">
        <f>SUM(B65:B67)</f>
        <v>27900</v>
      </c>
      <c r="C68" s="167">
        <f>SUM(C64:C67)</f>
        <v>39153</v>
      </c>
      <c r="D68" s="167">
        <f>SUM(D64:D67)</f>
        <v>11682</v>
      </c>
      <c r="E68" s="86">
        <f>+D68/C68*100</f>
        <v>29.836794115393456</v>
      </c>
    </row>
    <row r="69" spans="1:5" ht="15.75" customHeight="1">
      <c r="A69" s="3" t="s">
        <v>305</v>
      </c>
      <c r="B69" s="6">
        <f>B61+B68</f>
        <v>3791043</v>
      </c>
      <c r="C69" s="6">
        <f>C61+C68</f>
        <v>4265834</v>
      </c>
      <c r="D69" s="6">
        <f>D61+D68</f>
        <v>4172109</v>
      </c>
      <c r="E69" s="22">
        <f>+D69/C69*100</f>
        <v>97.80289153305075</v>
      </c>
    </row>
    <row r="70" spans="1:5" ht="15.75" customHeight="1">
      <c r="A70" s="8"/>
      <c r="B70" s="15"/>
      <c r="C70" s="15"/>
      <c r="D70" s="15"/>
      <c r="E70" s="78"/>
    </row>
    <row r="71" spans="1:5" ht="16.5" customHeight="1">
      <c r="A71" s="3" t="s">
        <v>182</v>
      </c>
      <c r="B71" s="6">
        <f>B15+B39+B48+B69</f>
        <v>7277448</v>
      </c>
      <c r="C71" s="6">
        <f>C15+C39+C48+C69</f>
        <v>7775773</v>
      </c>
      <c r="D71" s="6">
        <f>D15+D39+D48+D69</f>
        <v>7133544</v>
      </c>
      <c r="E71" s="22">
        <f>+D71/C71*100</f>
        <v>91.74064109124585</v>
      </c>
    </row>
    <row r="72" spans="1:5" ht="17.25" customHeight="1">
      <c r="A72" s="8"/>
      <c r="B72" s="15"/>
      <c r="C72" s="15"/>
      <c r="D72" s="15"/>
      <c r="E72" s="25"/>
    </row>
    <row r="73" spans="1:5" ht="26.25" customHeight="1">
      <c r="A73" s="4" t="s">
        <v>306</v>
      </c>
      <c r="B73" s="502" t="s">
        <v>239</v>
      </c>
      <c r="C73" s="608" t="s">
        <v>240</v>
      </c>
      <c r="D73" s="5" t="s">
        <v>176</v>
      </c>
      <c r="E73" s="36" t="s">
        <v>177</v>
      </c>
    </row>
    <row r="74" spans="1:5" ht="13.5" customHeight="1">
      <c r="A74" s="207" t="s">
        <v>307</v>
      </c>
      <c r="B74" s="324">
        <v>0</v>
      </c>
      <c r="C74" s="528">
        <f>'2 '!C10</f>
        <v>715092</v>
      </c>
      <c r="D74" s="549">
        <f>'2 '!D10</f>
        <v>719216</v>
      </c>
      <c r="E74" s="208">
        <f>+D74/C74*100</f>
        <v>100.57670901086853</v>
      </c>
    </row>
    <row r="75" spans="1:5" ht="13.5" customHeight="1">
      <c r="A75" s="207" t="s">
        <v>308</v>
      </c>
      <c r="B75" s="528">
        <v>6000</v>
      </c>
      <c r="C75" s="528">
        <v>6397</v>
      </c>
      <c r="D75" s="549">
        <v>1715</v>
      </c>
      <c r="E75" s="208">
        <f>+D75/C75*100</f>
        <v>26.809441925902767</v>
      </c>
    </row>
    <row r="76" spans="1:5" ht="13.5" customHeight="1">
      <c r="A76" s="168" t="s">
        <v>309</v>
      </c>
      <c r="B76" s="167">
        <f>SUM(B75)</f>
        <v>6000</v>
      </c>
      <c r="C76" s="167">
        <f>SUM(C74:C75)</f>
        <v>721489</v>
      </c>
      <c r="D76" s="167">
        <f>SUM(D74:D75)</f>
        <v>720931</v>
      </c>
      <c r="E76" s="208">
        <f>SUM(E74:E75)</f>
        <v>127.38615093677129</v>
      </c>
    </row>
    <row r="77" spans="1:5" ht="13.5" customHeight="1">
      <c r="A77" s="541"/>
      <c r="B77" s="542"/>
      <c r="C77" s="542"/>
      <c r="D77" s="542"/>
      <c r="E77" s="78"/>
    </row>
    <row r="78" spans="1:5" ht="13.5" customHeight="1">
      <c r="A78" s="8"/>
      <c r="B78" s="15"/>
      <c r="C78" s="15"/>
      <c r="D78" s="15"/>
      <c r="E78" s="25"/>
    </row>
    <row r="79" spans="1:5" ht="16.5" customHeight="1">
      <c r="A79" s="3" t="s">
        <v>310</v>
      </c>
      <c r="B79" s="6">
        <f>B71+B76</f>
        <v>7283448</v>
      </c>
      <c r="C79" s="6">
        <f>C71+C76</f>
        <v>8497262</v>
      </c>
      <c r="D79" s="6">
        <f>D71+D76</f>
        <v>7854475</v>
      </c>
      <c r="E79" s="7">
        <f>+D79/C79*100</f>
        <v>92.43536329702438</v>
      </c>
    </row>
    <row r="80" spans="1:5" ht="12.75" customHeight="1">
      <c r="A80" s="8"/>
      <c r="B80" s="15"/>
      <c r="C80" s="15"/>
      <c r="D80" s="15"/>
      <c r="E80" s="25"/>
    </row>
    <row r="81" spans="1:5" ht="12.75" customHeight="1">
      <c r="A81" s="8"/>
      <c r="B81" s="15"/>
      <c r="C81" s="15"/>
      <c r="D81" s="15"/>
      <c r="E81" s="25"/>
    </row>
    <row r="82" spans="1:9" ht="15.75">
      <c r="A82" s="55" t="s">
        <v>183</v>
      </c>
      <c r="B82" s="46"/>
      <c r="C82" s="46"/>
      <c r="D82" s="24"/>
      <c r="E82" s="24"/>
      <c r="I82" t="s">
        <v>251</v>
      </c>
    </row>
    <row r="83" spans="2:5" ht="12.75" customHeight="1">
      <c r="B83" s="24"/>
      <c r="C83" s="58"/>
      <c r="D83" s="24"/>
      <c r="E83" s="24"/>
    </row>
    <row r="84" spans="1:5" ht="25.5" customHeight="1">
      <c r="A84" s="4" t="s">
        <v>311</v>
      </c>
      <c r="B84" s="613" t="s">
        <v>239</v>
      </c>
      <c r="C84" s="608" t="s">
        <v>240</v>
      </c>
      <c r="D84" s="5" t="s">
        <v>176</v>
      </c>
      <c r="E84" s="36" t="s">
        <v>177</v>
      </c>
    </row>
    <row r="85" spans="1:5" ht="27.75" customHeight="1">
      <c r="A85" s="218" t="s">
        <v>312</v>
      </c>
      <c r="B85" s="543">
        <v>18000</v>
      </c>
      <c r="C85" s="157">
        <v>18000</v>
      </c>
      <c r="D85" s="183">
        <v>0</v>
      </c>
      <c r="E85" s="195">
        <f>+D85/C85*100</f>
        <v>0</v>
      </c>
    </row>
    <row r="86" spans="1:5" ht="24.75" customHeight="1">
      <c r="A86" s="586" t="s">
        <v>313</v>
      </c>
      <c r="B86" s="543">
        <v>0</v>
      </c>
      <c r="C86" s="157">
        <v>13000</v>
      </c>
      <c r="D86" s="183">
        <v>4000</v>
      </c>
      <c r="E86" s="195">
        <f>+D86/C86*100</f>
        <v>30.76923076923077</v>
      </c>
    </row>
    <row r="87" spans="1:5" ht="15" customHeight="1">
      <c r="A87" s="218" t="s">
        <v>314</v>
      </c>
      <c r="B87" s="543">
        <v>0</v>
      </c>
      <c r="C87" s="157">
        <v>92175</v>
      </c>
      <c r="D87" s="183">
        <v>62726</v>
      </c>
      <c r="E87" s="195">
        <f>+D87/C87*100</f>
        <v>68.05098996474098</v>
      </c>
    </row>
    <row r="88" spans="1:5" ht="13.5" customHeight="1">
      <c r="A88" s="911" t="s">
        <v>225</v>
      </c>
      <c r="B88" s="544">
        <v>0</v>
      </c>
      <c r="C88" s="524">
        <v>108667</v>
      </c>
      <c r="D88" s="183">
        <v>71911</v>
      </c>
      <c r="E88" s="195">
        <f>+D88/C88*100</f>
        <v>66.17556387863841</v>
      </c>
    </row>
    <row r="89" spans="1:5" ht="38.25">
      <c r="A89" s="910" t="s">
        <v>315</v>
      </c>
      <c r="B89" s="544">
        <v>0</v>
      </c>
      <c r="C89" s="524">
        <v>51000</v>
      </c>
      <c r="D89" s="183">
        <v>50879</v>
      </c>
      <c r="E89" s="195">
        <f>+D89/C89*100</f>
        <v>99.76274509803922</v>
      </c>
    </row>
    <row r="90" spans="1:5" ht="25.5" customHeight="1">
      <c r="A90" s="586" t="s">
        <v>316</v>
      </c>
      <c r="B90" s="344">
        <v>85000</v>
      </c>
      <c r="C90" s="344">
        <v>85000</v>
      </c>
      <c r="D90" s="344">
        <v>0</v>
      </c>
      <c r="E90" s="600">
        <f>D90*100/C90</f>
        <v>0</v>
      </c>
    </row>
    <row r="91" spans="1:5" ht="17.25" customHeight="1">
      <c r="A91" s="545" t="s">
        <v>317</v>
      </c>
      <c r="B91" s="546">
        <f>SUM(B85:B90)</f>
        <v>103000</v>
      </c>
      <c r="C91" s="546">
        <f>SUM(C85:C90)</f>
        <v>367842</v>
      </c>
      <c r="D91" s="546">
        <f>SUM(D85:D90)</f>
        <v>189516</v>
      </c>
      <c r="E91" s="301">
        <f>+D91/C91*100</f>
        <v>51.52103348720375</v>
      </c>
    </row>
    <row r="92" spans="1:5" ht="12.75" customHeight="1">
      <c r="A92" s="573"/>
      <c r="B92" s="574"/>
      <c r="C92" s="575"/>
      <c r="D92" s="576"/>
      <c r="E92" s="577"/>
    </row>
    <row r="93" spans="1:5" ht="25.5" customHeight="1">
      <c r="A93" s="4" t="s">
        <v>318</v>
      </c>
      <c r="B93" s="648" t="s">
        <v>239</v>
      </c>
      <c r="C93" s="608" t="s">
        <v>240</v>
      </c>
      <c r="D93" s="5" t="s">
        <v>176</v>
      </c>
      <c r="E93" s="36" t="s">
        <v>177</v>
      </c>
    </row>
    <row r="94" spans="1:5" ht="12.75" customHeight="1">
      <c r="A94" s="649" t="s">
        <v>319</v>
      </c>
      <c r="B94" s="264">
        <v>290000</v>
      </c>
      <c r="C94" s="157">
        <v>290000</v>
      </c>
      <c r="D94" s="157">
        <v>0</v>
      </c>
      <c r="E94" s="651">
        <f>+D94/C94*100</f>
        <v>0</v>
      </c>
    </row>
    <row r="95" spans="1:5" ht="25.5" customHeight="1">
      <c r="A95" s="649" t="s">
        <v>320</v>
      </c>
      <c r="B95" s="264">
        <v>914327</v>
      </c>
      <c r="C95" s="157">
        <f>4!C13+4!C14+4!C15+4!C18+4!C16</f>
        <v>1166281</v>
      </c>
      <c r="D95" s="157">
        <f>4!D13+4!D14+4!D16+4!D18</f>
        <v>783322</v>
      </c>
      <c r="E95" s="651">
        <f>+D95/C95*100</f>
        <v>67.16408824288487</v>
      </c>
    </row>
    <row r="96" spans="1:5" ht="12.75" customHeight="1">
      <c r="A96" s="545" t="s">
        <v>321</v>
      </c>
      <c r="B96" s="317">
        <f>SUM(B94:B95)</f>
        <v>1204327</v>
      </c>
      <c r="C96" s="317">
        <f>SUM(C94:C95)</f>
        <v>1456281</v>
      </c>
      <c r="D96" s="317">
        <f>SUM(D94:D95)</f>
        <v>783322</v>
      </c>
      <c r="E96" s="301">
        <f>+D96/C96*100</f>
        <v>53.7892068907031</v>
      </c>
    </row>
    <row r="97" spans="1:5" ht="12.75" customHeight="1">
      <c r="A97" s="568"/>
      <c r="B97" s="568"/>
      <c r="C97" s="498"/>
      <c r="D97" s="498"/>
      <c r="E97" s="650"/>
    </row>
    <row r="98" spans="1:5" ht="12.75" customHeight="1">
      <c r="A98" s="568"/>
      <c r="B98" s="568"/>
      <c r="C98" s="498"/>
      <c r="D98" s="498"/>
      <c r="E98" s="567"/>
    </row>
    <row r="99" spans="1:5" ht="16.5" customHeight="1">
      <c r="A99" s="3" t="s">
        <v>322</v>
      </c>
      <c r="B99" s="6">
        <f>B91+B96</f>
        <v>1307327</v>
      </c>
      <c r="C99" s="6">
        <f>C91+C96</f>
        <v>1824123</v>
      </c>
      <c r="D99" s="6">
        <f>D91+D96</f>
        <v>972838</v>
      </c>
      <c r="E99" s="547">
        <f>+D99/C99*100</f>
        <v>53.33182027747032</v>
      </c>
    </row>
    <row r="100" spans="1:5" ht="12.75" customHeight="1">
      <c r="A100" s="8"/>
      <c r="B100" s="15"/>
      <c r="C100" s="15"/>
      <c r="D100" s="15"/>
      <c r="E100" s="567"/>
    </row>
    <row r="101" spans="1:5" ht="12.75" customHeight="1">
      <c r="A101" s="572"/>
      <c r="B101" s="498"/>
      <c r="C101" s="498"/>
      <c r="D101" s="498"/>
      <c r="E101" s="567"/>
    </row>
    <row r="102" spans="1:5" ht="18" customHeight="1">
      <c r="A102" s="3" t="s">
        <v>323</v>
      </c>
      <c r="B102" s="6">
        <f>B79+B91+B96</f>
        <v>8590775</v>
      </c>
      <c r="C102" s="6">
        <f>C79+C91+C96</f>
        <v>10321385</v>
      </c>
      <c r="D102" s="6">
        <f>D79+D91+D96</f>
        <v>8827313</v>
      </c>
      <c r="E102" s="7">
        <f>+D102/C102*100</f>
        <v>85.5245008300727</v>
      </c>
    </row>
    <row r="103" spans="1:5" ht="15" customHeight="1">
      <c r="A103" s="565"/>
      <c r="B103" s="498"/>
      <c r="C103" s="498"/>
      <c r="D103" s="566"/>
      <c r="E103" s="567"/>
    </row>
    <row r="104" spans="1:5" ht="14.25" customHeight="1">
      <c r="A104" s="568"/>
      <c r="B104" s="569"/>
      <c r="C104" s="570"/>
      <c r="D104" s="571"/>
      <c r="E104" s="567"/>
    </row>
    <row r="105" spans="1:5" ht="14.25" customHeight="1">
      <c r="A105" s="568"/>
      <c r="B105" s="569"/>
      <c r="C105" s="570"/>
      <c r="D105" s="571"/>
      <c r="E105" s="567"/>
    </row>
    <row r="106" spans="2:5" ht="12.75">
      <c r="B106" s="24"/>
      <c r="C106" s="58"/>
      <c r="D106" s="24"/>
      <c r="E106" s="24"/>
    </row>
    <row r="107" spans="2:5" ht="12.75">
      <c r="B107" s="24"/>
      <c r="C107" s="58"/>
      <c r="D107" s="24"/>
      <c r="E107" s="24"/>
    </row>
    <row r="108" spans="2:5" ht="12.75">
      <c r="B108" s="24"/>
      <c r="C108" s="58"/>
      <c r="D108" s="24"/>
      <c r="E108" s="24"/>
    </row>
    <row r="109" spans="1:5" ht="12.75">
      <c r="A109" s="63"/>
      <c r="B109" s="63"/>
      <c r="C109" s="58"/>
      <c r="D109" s="24"/>
      <c r="E109" s="24"/>
    </row>
    <row r="110" spans="1:5" ht="12.75">
      <c r="A110" s="63"/>
      <c r="B110" s="63"/>
      <c r="C110" s="58"/>
      <c r="D110" s="24"/>
      <c r="E110" s="24"/>
    </row>
    <row r="111" spans="1:5" ht="12.75">
      <c r="A111" s="63"/>
      <c r="B111" s="63"/>
      <c r="C111" s="58"/>
      <c r="D111" s="24"/>
      <c r="E111" s="24"/>
    </row>
    <row r="112" spans="1:5" ht="12.75">
      <c r="A112" s="63"/>
      <c r="B112" s="63"/>
      <c r="C112" s="58"/>
      <c r="D112" s="24"/>
      <c r="E112" s="24"/>
    </row>
    <row r="113" spans="1:5" ht="12.75">
      <c r="A113" s="63"/>
      <c r="B113" s="63"/>
      <c r="C113" s="58"/>
      <c r="D113" s="24"/>
      <c r="E113" s="24"/>
    </row>
    <row r="114" spans="1:5" ht="12.75">
      <c r="A114" s="783"/>
      <c r="B114" s="783"/>
      <c r="C114" s="783"/>
      <c r="D114" s="783"/>
      <c r="E114" s="783"/>
    </row>
    <row r="115" spans="1:5" ht="12.75">
      <c r="A115" s="63"/>
      <c r="B115" s="165"/>
      <c r="C115" s="166"/>
      <c r="D115" s="165"/>
      <c r="E115" s="165"/>
    </row>
    <row r="116" spans="1:5" ht="12.75">
      <c r="A116" s="63"/>
      <c r="B116" s="165"/>
      <c r="C116" s="166"/>
      <c r="D116" s="165"/>
      <c r="E116" s="165"/>
    </row>
  </sheetData>
  <sheetProtection/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1" max="6553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C43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4.00390625" style="660" customWidth="1"/>
    <col min="2" max="2" width="32.375" style="660" customWidth="1"/>
    <col min="3" max="7" width="8.125" style="660" bestFit="1" customWidth="1"/>
    <col min="8" max="8" width="9.375" style="660" customWidth="1"/>
    <col min="9" max="9" width="0.12890625" style="660" customWidth="1"/>
    <col min="10" max="10" width="2.75390625" style="660" customWidth="1"/>
    <col min="11" max="11" width="6.75390625" style="660" customWidth="1"/>
    <col min="12" max="13" width="8.125" style="660" bestFit="1" customWidth="1"/>
    <col min="14" max="16" width="9.375" style="660" customWidth="1"/>
    <col min="17" max="17" width="10.875" style="660" customWidth="1"/>
    <col min="18" max="18" width="0.2421875" style="660" customWidth="1"/>
    <col min="19" max="19" width="3.75390625" style="660" customWidth="1"/>
    <col min="20" max="20" width="5.375" style="660" customWidth="1"/>
    <col min="21" max="21" width="0.2421875" style="660" customWidth="1"/>
    <col min="22" max="22" width="6.375" style="660" customWidth="1"/>
    <col min="23" max="23" width="3.00390625" style="660" customWidth="1"/>
    <col min="24" max="24" width="9.125" style="660" customWidth="1"/>
    <col min="25" max="26" width="0.12890625" style="660" customWidth="1"/>
    <col min="27" max="27" width="0.2421875" style="660" customWidth="1"/>
    <col min="28" max="28" width="0.12890625" style="660" customWidth="1"/>
    <col min="29" max="29" width="1.00390625" style="660" customWidth="1"/>
    <col min="30" max="16384" width="9.125" style="660" customWidth="1"/>
  </cols>
  <sheetData>
    <row r="1" ht="31.5" customHeight="1"/>
    <row r="2" spans="2:29" ht="18" customHeight="1">
      <c r="B2" s="938" t="s">
        <v>459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659"/>
      <c r="S2" s="659"/>
      <c r="T2" s="659"/>
      <c r="U2" s="939" t="s">
        <v>342</v>
      </c>
      <c r="V2" s="939"/>
      <c r="W2" s="939"/>
      <c r="X2" s="939"/>
      <c r="Y2" s="939"/>
      <c r="Z2" s="659"/>
      <c r="AA2" s="659"/>
      <c r="AB2" s="659"/>
      <c r="AC2" s="659"/>
    </row>
    <row r="3" spans="2:29" ht="9.75" customHeight="1" thickBot="1"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59"/>
    </row>
    <row r="4" spans="2:29" ht="13.5" thickBot="1">
      <c r="B4" s="662" t="s">
        <v>253</v>
      </c>
      <c r="C4" s="658" t="s">
        <v>324</v>
      </c>
      <c r="D4" s="658" t="s">
        <v>325</v>
      </c>
      <c r="E4" s="658" t="s">
        <v>326</v>
      </c>
      <c r="F4" s="658" t="s">
        <v>327</v>
      </c>
      <c r="G4" s="658" t="s">
        <v>328</v>
      </c>
      <c r="H4" s="658" t="s">
        <v>329</v>
      </c>
      <c r="I4" s="934" t="s">
        <v>330</v>
      </c>
      <c r="J4" s="934"/>
      <c r="K4" s="934"/>
      <c r="L4" s="658" t="s">
        <v>331</v>
      </c>
      <c r="M4" s="658" t="s">
        <v>332</v>
      </c>
      <c r="N4" s="658" t="s">
        <v>333</v>
      </c>
      <c r="O4" s="658" t="s">
        <v>334</v>
      </c>
      <c r="P4" s="658" t="s">
        <v>335</v>
      </c>
      <c r="Q4" s="934" t="s">
        <v>336</v>
      </c>
      <c r="R4" s="934"/>
      <c r="S4" s="934" t="s">
        <v>343</v>
      </c>
      <c r="T4" s="934"/>
      <c r="U4" s="934"/>
      <c r="V4" s="934" t="s">
        <v>344</v>
      </c>
      <c r="W4" s="934"/>
      <c r="X4" s="934" t="s">
        <v>338</v>
      </c>
      <c r="Y4" s="934"/>
      <c r="Z4" s="934"/>
      <c r="AA4" s="934"/>
      <c r="AB4" s="663"/>
      <c r="AC4" s="659"/>
    </row>
    <row r="5" spans="2:29" ht="13.5" thickBot="1">
      <c r="B5" s="664" t="s">
        <v>345</v>
      </c>
      <c r="C5" s="884">
        <v>107413.818</v>
      </c>
      <c r="D5" s="884">
        <v>51374.118</v>
      </c>
      <c r="E5" s="884">
        <v>52068.291</v>
      </c>
      <c r="F5" s="884">
        <v>44188.908</v>
      </c>
      <c r="G5" s="884">
        <v>50340.452</v>
      </c>
      <c r="H5" s="884">
        <v>63506.675</v>
      </c>
      <c r="I5" s="932">
        <v>74833.411</v>
      </c>
      <c r="J5" s="932"/>
      <c r="K5" s="932"/>
      <c r="L5" s="884">
        <v>64533.127</v>
      </c>
      <c r="M5" s="884">
        <v>68694.919</v>
      </c>
      <c r="N5" s="884">
        <v>0</v>
      </c>
      <c r="O5" s="884">
        <v>0</v>
      </c>
      <c r="P5" s="884">
        <v>0</v>
      </c>
      <c r="Q5" s="932">
        <v>576953.719</v>
      </c>
      <c r="R5" s="932"/>
      <c r="S5" s="932">
        <v>655000</v>
      </c>
      <c r="T5" s="932"/>
      <c r="U5" s="932"/>
      <c r="V5" s="932">
        <v>655000</v>
      </c>
      <c r="W5" s="932"/>
      <c r="X5" s="933">
        <v>88.0845372519084</v>
      </c>
      <c r="Y5" s="933"/>
      <c r="Z5" s="933"/>
      <c r="AA5" s="933"/>
      <c r="AB5" s="665"/>
      <c r="AC5" s="659"/>
    </row>
    <row r="6" spans="2:29" ht="13.5" thickBot="1">
      <c r="B6" s="664" t="s">
        <v>346</v>
      </c>
      <c r="C6" s="884">
        <v>5563.158</v>
      </c>
      <c r="D6" s="884">
        <v>767.562</v>
      </c>
      <c r="E6" s="884">
        <v>6347.184</v>
      </c>
      <c r="F6" s="884">
        <v>0</v>
      </c>
      <c r="G6" s="884">
        <v>0</v>
      </c>
      <c r="H6" s="884">
        <v>0</v>
      </c>
      <c r="I6" s="932">
        <v>0</v>
      </c>
      <c r="J6" s="932"/>
      <c r="K6" s="932"/>
      <c r="L6" s="884">
        <v>0</v>
      </c>
      <c r="M6" s="884">
        <v>0</v>
      </c>
      <c r="N6" s="884">
        <v>0</v>
      </c>
      <c r="O6" s="884">
        <v>0</v>
      </c>
      <c r="P6" s="884">
        <v>0</v>
      </c>
      <c r="Q6" s="932">
        <v>12677.904</v>
      </c>
      <c r="R6" s="932"/>
      <c r="S6" s="932">
        <v>35000</v>
      </c>
      <c r="T6" s="932"/>
      <c r="U6" s="932"/>
      <c r="V6" s="932">
        <v>35000</v>
      </c>
      <c r="W6" s="932"/>
      <c r="X6" s="933">
        <v>36.22258285714286</v>
      </c>
      <c r="Y6" s="933"/>
      <c r="Z6" s="933"/>
      <c r="AA6" s="933"/>
      <c r="AB6" s="665"/>
      <c r="AC6" s="659"/>
    </row>
    <row r="7" spans="2:29" ht="13.5" thickBot="1">
      <c r="B7" s="664" t="s">
        <v>347</v>
      </c>
      <c r="C7" s="884">
        <v>6618.457</v>
      </c>
      <c r="D7" s="884">
        <v>6507.287</v>
      </c>
      <c r="E7" s="884">
        <v>4346</v>
      </c>
      <c r="F7" s="884">
        <v>4680.661</v>
      </c>
      <c r="G7" s="884">
        <v>5798.796</v>
      </c>
      <c r="H7" s="884">
        <v>5562.98</v>
      </c>
      <c r="I7" s="932">
        <v>6919.217</v>
      </c>
      <c r="J7" s="932"/>
      <c r="K7" s="932"/>
      <c r="L7" s="884">
        <v>7217.454</v>
      </c>
      <c r="M7" s="884">
        <v>7714.671</v>
      </c>
      <c r="N7" s="884">
        <v>0</v>
      </c>
      <c r="O7" s="884">
        <v>0</v>
      </c>
      <c r="P7" s="884">
        <v>0</v>
      </c>
      <c r="Q7" s="932">
        <v>55365.523</v>
      </c>
      <c r="R7" s="932"/>
      <c r="S7" s="932">
        <v>60000</v>
      </c>
      <c r="T7" s="932"/>
      <c r="U7" s="932"/>
      <c r="V7" s="932">
        <v>60000</v>
      </c>
      <c r="W7" s="932"/>
      <c r="X7" s="933">
        <v>92.27587166666666</v>
      </c>
      <c r="Y7" s="933"/>
      <c r="Z7" s="933"/>
      <c r="AA7" s="933"/>
      <c r="AB7" s="665"/>
      <c r="AC7" s="659"/>
    </row>
    <row r="8" spans="2:29" ht="13.5" thickBot="1">
      <c r="B8" s="664" t="s">
        <v>348</v>
      </c>
      <c r="C8" s="884">
        <v>118370.119</v>
      </c>
      <c r="D8" s="884">
        <v>6244.443</v>
      </c>
      <c r="E8" s="884">
        <v>149991.353</v>
      </c>
      <c r="F8" s="884">
        <v>32300.811</v>
      </c>
      <c r="G8" s="884">
        <v>0</v>
      </c>
      <c r="H8" s="884">
        <v>74360.294</v>
      </c>
      <c r="I8" s="932">
        <v>225543.221</v>
      </c>
      <c r="J8" s="932"/>
      <c r="K8" s="932"/>
      <c r="L8" s="884">
        <v>0</v>
      </c>
      <c r="M8" s="884">
        <v>105227.371</v>
      </c>
      <c r="N8" s="884">
        <v>0</v>
      </c>
      <c r="O8" s="884">
        <v>0</v>
      </c>
      <c r="P8" s="884">
        <v>0</v>
      </c>
      <c r="Q8" s="932">
        <v>712037.612</v>
      </c>
      <c r="R8" s="932"/>
      <c r="S8" s="932">
        <v>750000</v>
      </c>
      <c r="T8" s="932"/>
      <c r="U8" s="932"/>
      <c r="V8" s="932">
        <v>750000</v>
      </c>
      <c r="W8" s="932"/>
      <c r="X8" s="933">
        <v>94.93834826666667</v>
      </c>
      <c r="Y8" s="933"/>
      <c r="Z8" s="933"/>
      <c r="AA8" s="933"/>
      <c r="AB8" s="665"/>
      <c r="AC8" s="659"/>
    </row>
    <row r="9" spans="2:29" ht="13.5" thickBot="1">
      <c r="B9" s="664" t="s">
        <v>349</v>
      </c>
      <c r="C9" s="884">
        <v>149112.113</v>
      </c>
      <c r="D9" s="884">
        <v>293102.049</v>
      </c>
      <c r="E9" s="884">
        <v>0</v>
      </c>
      <c r="F9" s="884">
        <v>77523.568</v>
      </c>
      <c r="G9" s="884">
        <v>258611.916</v>
      </c>
      <c r="H9" s="884">
        <v>101830.26</v>
      </c>
      <c r="I9" s="932">
        <v>156758.772</v>
      </c>
      <c r="J9" s="932"/>
      <c r="K9" s="932"/>
      <c r="L9" s="884">
        <v>261419.169</v>
      </c>
      <c r="M9" s="884">
        <v>28369.872</v>
      </c>
      <c r="N9" s="884">
        <v>0</v>
      </c>
      <c r="O9" s="884">
        <v>0</v>
      </c>
      <c r="P9" s="884">
        <v>0</v>
      </c>
      <c r="Q9" s="932">
        <v>1326727.719</v>
      </c>
      <c r="R9" s="932"/>
      <c r="S9" s="932">
        <v>1679186</v>
      </c>
      <c r="T9" s="932"/>
      <c r="U9" s="932"/>
      <c r="V9" s="932">
        <v>1679186</v>
      </c>
      <c r="W9" s="932"/>
      <c r="X9" s="933">
        <v>79.0101703444407</v>
      </c>
      <c r="Y9" s="933"/>
      <c r="Z9" s="933"/>
      <c r="AA9" s="933"/>
      <c r="AB9" s="665"/>
      <c r="AC9" s="659"/>
    </row>
    <row r="10" spans="2:29" ht="13.5" thickBot="1">
      <c r="B10" s="666" t="s">
        <v>339</v>
      </c>
      <c r="C10" s="885">
        <v>387077.665</v>
      </c>
      <c r="D10" s="885">
        <v>357995.459</v>
      </c>
      <c r="E10" s="885">
        <v>212752.828</v>
      </c>
      <c r="F10" s="885">
        <v>158693.948</v>
      </c>
      <c r="G10" s="885">
        <v>314751.164</v>
      </c>
      <c r="H10" s="885">
        <v>245260.209</v>
      </c>
      <c r="I10" s="930">
        <v>464054.621</v>
      </c>
      <c r="J10" s="930"/>
      <c r="K10" s="930"/>
      <c r="L10" s="885">
        <v>333169.75</v>
      </c>
      <c r="M10" s="885">
        <v>210006.833</v>
      </c>
      <c r="N10" s="885">
        <v>0</v>
      </c>
      <c r="O10" s="885">
        <v>0</v>
      </c>
      <c r="P10" s="885">
        <v>0</v>
      </c>
      <c r="Q10" s="930">
        <v>2683762.477</v>
      </c>
      <c r="R10" s="930"/>
      <c r="S10" s="930">
        <v>3179186</v>
      </c>
      <c r="T10" s="930"/>
      <c r="U10" s="930"/>
      <c r="V10" s="930">
        <v>3179186</v>
      </c>
      <c r="W10" s="930"/>
      <c r="X10" s="931">
        <v>84.41665498652799</v>
      </c>
      <c r="Y10" s="931"/>
      <c r="Z10" s="931"/>
      <c r="AA10" s="931"/>
      <c r="AB10" s="667"/>
      <c r="AC10" s="659"/>
    </row>
    <row r="11" spans="2:29" ht="13.5" customHeight="1" thickBot="1"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59"/>
    </row>
    <row r="12" spans="2:29" ht="13.5" thickBot="1">
      <c r="B12" s="662" t="s">
        <v>340</v>
      </c>
      <c r="C12" s="658" t="s">
        <v>324</v>
      </c>
      <c r="D12" s="658" t="s">
        <v>325</v>
      </c>
      <c r="E12" s="658" t="s">
        <v>326</v>
      </c>
      <c r="F12" s="658" t="s">
        <v>327</v>
      </c>
      <c r="G12" s="658" t="s">
        <v>328</v>
      </c>
      <c r="H12" s="658" t="s">
        <v>329</v>
      </c>
      <c r="I12" s="934" t="s">
        <v>330</v>
      </c>
      <c r="J12" s="934"/>
      <c r="K12" s="934"/>
      <c r="L12" s="658" t="s">
        <v>331</v>
      </c>
      <c r="M12" s="658" t="s">
        <v>332</v>
      </c>
      <c r="N12" s="658" t="s">
        <v>333</v>
      </c>
      <c r="O12" s="658" t="s">
        <v>334</v>
      </c>
      <c r="P12" s="658" t="s">
        <v>335</v>
      </c>
      <c r="Q12" s="934" t="s">
        <v>350</v>
      </c>
      <c r="R12" s="934"/>
      <c r="S12" s="934" t="s">
        <v>351</v>
      </c>
      <c r="T12" s="934"/>
      <c r="U12" s="934"/>
      <c r="V12" s="934" t="s">
        <v>344</v>
      </c>
      <c r="W12" s="934"/>
      <c r="X12" s="934" t="s">
        <v>352</v>
      </c>
      <c r="Y12" s="934"/>
      <c r="Z12" s="934"/>
      <c r="AA12" s="934"/>
      <c r="AB12" s="663"/>
      <c r="AC12" s="659"/>
    </row>
    <row r="13" spans="2:29" ht="13.5" thickBot="1">
      <c r="B13" s="664" t="s">
        <v>341</v>
      </c>
      <c r="C13" s="886">
        <v>0</v>
      </c>
      <c r="D13" s="884">
        <v>0</v>
      </c>
      <c r="E13" s="884">
        <v>0</v>
      </c>
      <c r="F13" s="884">
        <v>0</v>
      </c>
      <c r="G13" s="884">
        <v>0</v>
      </c>
      <c r="H13" s="884">
        <v>18698.66</v>
      </c>
      <c r="I13" s="932">
        <v>0</v>
      </c>
      <c r="J13" s="932"/>
      <c r="K13" s="932"/>
      <c r="L13" s="884">
        <v>0</v>
      </c>
      <c r="M13" s="884">
        <v>0</v>
      </c>
      <c r="N13" s="884">
        <v>0</v>
      </c>
      <c r="O13" s="884">
        <v>0</v>
      </c>
      <c r="P13" s="884">
        <v>0</v>
      </c>
      <c r="Q13" s="932">
        <v>18698.66</v>
      </c>
      <c r="R13" s="932"/>
      <c r="S13" s="933">
        <v>40000</v>
      </c>
      <c r="T13" s="933"/>
      <c r="U13" s="933"/>
      <c r="V13" s="932">
        <v>40000</v>
      </c>
      <c r="W13" s="932"/>
      <c r="X13" s="933">
        <v>46.74665</v>
      </c>
      <c r="Y13" s="933"/>
      <c r="Z13" s="933"/>
      <c r="AA13" s="933"/>
      <c r="AB13" s="667"/>
      <c r="AC13" s="659"/>
    </row>
    <row r="14" spans="2:29" ht="13.5" customHeight="1" thickBot="1"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59"/>
    </row>
    <row r="15" spans="2:29" ht="375" customHeight="1" thickBot="1">
      <c r="B15" s="937"/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661"/>
      <c r="AA15" s="661"/>
      <c r="AB15" s="661"/>
      <c r="AC15" s="659"/>
    </row>
    <row r="16" spans="2:29" ht="21" customHeight="1">
      <c r="B16" s="661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59"/>
    </row>
    <row r="17" spans="2:29" ht="18" customHeight="1">
      <c r="B17" s="938" t="s">
        <v>353</v>
      </c>
      <c r="C17" s="938"/>
      <c r="D17" s="938"/>
      <c r="E17" s="938"/>
      <c r="F17" s="938"/>
      <c r="G17" s="938"/>
      <c r="H17" s="938"/>
      <c r="I17" s="938"/>
      <c r="J17" s="938"/>
      <c r="K17" s="938"/>
      <c r="L17" s="938"/>
      <c r="M17" s="938"/>
      <c r="N17" s="938"/>
      <c r="O17" s="938"/>
      <c r="P17" s="938"/>
      <c r="Q17" s="938"/>
      <c r="R17" s="661"/>
      <c r="S17" s="661"/>
      <c r="T17" s="661"/>
      <c r="U17" s="939" t="s">
        <v>342</v>
      </c>
      <c r="V17" s="939"/>
      <c r="W17" s="939"/>
      <c r="X17" s="939"/>
      <c r="Y17" s="939"/>
      <c r="Z17" s="661"/>
      <c r="AA17" s="661"/>
      <c r="AB17" s="661"/>
      <c r="AC17" s="659"/>
    </row>
    <row r="18" spans="2:29" ht="3" customHeight="1">
      <c r="B18" s="938"/>
      <c r="C18" s="938"/>
      <c r="D18" s="938"/>
      <c r="E18" s="938"/>
      <c r="F18" s="938"/>
      <c r="G18" s="938"/>
      <c r="H18" s="938"/>
      <c r="I18" s="938"/>
      <c r="J18" s="938"/>
      <c r="K18" s="938"/>
      <c r="L18" s="938"/>
      <c r="M18" s="938"/>
      <c r="N18" s="938"/>
      <c r="O18" s="938"/>
      <c r="P18" s="938"/>
      <c r="Q18" s="938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59"/>
    </row>
    <row r="19" spans="2:29" ht="13.5" customHeight="1"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59"/>
    </row>
    <row r="20" spans="2:29" ht="13.5" thickBot="1">
      <c r="B20" s="668" t="s">
        <v>354</v>
      </c>
      <c r="C20" s="656"/>
      <c r="D20" s="656"/>
      <c r="E20" s="656"/>
      <c r="F20" s="656"/>
      <c r="G20" s="656"/>
      <c r="H20" s="656"/>
      <c r="I20" s="936"/>
      <c r="J20" s="936"/>
      <c r="K20" s="936"/>
      <c r="L20" s="656"/>
      <c r="M20" s="656"/>
      <c r="N20" s="656"/>
      <c r="O20" s="656"/>
      <c r="P20" s="656"/>
      <c r="Q20" s="936"/>
      <c r="R20" s="936"/>
      <c r="S20" s="936"/>
      <c r="T20" s="936"/>
      <c r="U20" s="936"/>
      <c r="V20" s="936"/>
      <c r="W20" s="936"/>
      <c r="X20" s="936"/>
      <c r="Y20" s="659"/>
      <c r="Z20" s="661"/>
      <c r="AA20" s="661"/>
      <c r="AB20" s="661"/>
      <c r="AC20" s="659"/>
    </row>
    <row r="21" spans="2:29" ht="13.5" thickBot="1">
      <c r="B21" s="669" t="s">
        <v>253</v>
      </c>
      <c r="C21" s="658" t="s">
        <v>324</v>
      </c>
      <c r="D21" s="658" t="s">
        <v>325</v>
      </c>
      <c r="E21" s="658" t="s">
        <v>326</v>
      </c>
      <c r="F21" s="658" t="s">
        <v>327</v>
      </c>
      <c r="G21" s="658" t="s">
        <v>328</v>
      </c>
      <c r="H21" s="658" t="s">
        <v>329</v>
      </c>
      <c r="I21" s="934" t="s">
        <v>330</v>
      </c>
      <c r="J21" s="934"/>
      <c r="K21" s="934"/>
      <c r="L21" s="658" t="s">
        <v>331</v>
      </c>
      <c r="M21" s="658" t="s">
        <v>332</v>
      </c>
      <c r="N21" s="658" t="s">
        <v>333</v>
      </c>
      <c r="O21" s="658" t="s">
        <v>334</v>
      </c>
      <c r="P21" s="658" t="s">
        <v>335</v>
      </c>
      <c r="Q21" s="934" t="s">
        <v>336</v>
      </c>
      <c r="R21" s="934"/>
      <c r="S21" s="934"/>
      <c r="T21" s="934" t="s">
        <v>337</v>
      </c>
      <c r="U21" s="934"/>
      <c r="V21" s="934"/>
      <c r="W21" s="934" t="s">
        <v>338</v>
      </c>
      <c r="X21" s="934"/>
      <c r="Y21" s="659"/>
      <c r="Z21" s="661"/>
      <c r="AA21" s="661"/>
      <c r="AB21" s="661"/>
      <c r="AC21" s="659"/>
    </row>
    <row r="22" spans="2:29" ht="13.5" thickBot="1">
      <c r="B22" s="664" t="s">
        <v>345</v>
      </c>
      <c r="C22" s="884">
        <v>107413.818</v>
      </c>
      <c r="D22" s="884">
        <v>51374.118</v>
      </c>
      <c r="E22" s="884">
        <v>52068.291</v>
      </c>
      <c r="F22" s="884">
        <v>44188.908</v>
      </c>
      <c r="G22" s="884">
        <v>50340.452</v>
      </c>
      <c r="H22" s="884">
        <v>63506.675</v>
      </c>
      <c r="I22" s="932">
        <v>74833.411</v>
      </c>
      <c r="J22" s="932"/>
      <c r="K22" s="932"/>
      <c r="L22" s="884">
        <v>64533.127</v>
      </c>
      <c r="M22" s="884">
        <v>68694.919</v>
      </c>
      <c r="N22" s="884">
        <v>0</v>
      </c>
      <c r="O22" s="884">
        <v>0</v>
      </c>
      <c r="P22" s="884">
        <v>0</v>
      </c>
      <c r="Q22" s="932">
        <v>576953.719</v>
      </c>
      <c r="R22" s="932"/>
      <c r="S22" s="932"/>
      <c r="T22" s="932">
        <v>655000</v>
      </c>
      <c r="U22" s="932"/>
      <c r="V22" s="932"/>
      <c r="W22" s="933">
        <v>88.0845372519084</v>
      </c>
      <c r="X22" s="933"/>
      <c r="Y22" s="659"/>
      <c r="Z22" s="661"/>
      <c r="AA22" s="661"/>
      <c r="AB22" s="661"/>
      <c r="AC22" s="659"/>
    </row>
    <row r="23" spans="2:29" ht="13.5" thickBot="1">
      <c r="B23" s="664" t="s">
        <v>346</v>
      </c>
      <c r="C23" s="884">
        <v>5563.158</v>
      </c>
      <c r="D23" s="884">
        <v>767.562</v>
      </c>
      <c r="E23" s="884">
        <v>6347.184</v>
      </c>
      <c r="F23" s="884">
        <v>0</v>
      </c>
      <c r="G23" s="884"/>
      <c r="H23" s="884">
        <v>0</v>
      </c>
      <c r="I23" s="932">
        <v>0</v>
      </c>
      <c r="J23" s="932"/>
      <c r="K23" s="932"/>
      <c r="L23" s="884">
        <v>0</v>
      </c>
      <c r="M23" s="884">
        <v>0</v>
      </c>
      <c r="N23" s="884">
        <v>0</v>
      </c>
      <c r="O23" s="884">
        <v>0</v>
      </c>
      <c r="P23" s="884">
        <v>0</v>
      </c>
      <c r="Q23" s="932">
        <v>12677.904</v>
      </c>
      <c r="R23" s="932"/>
      <c r="S23" s="932"/>
      <c r="T23" s="932">
        <v>35000</v>
      </c>
      <c r="U23" s="932"/>
      <c r="V23" s="932"/>
      <c r="W23" s="933">
        <v>36.22258285714286</v>
      </c>
      <c r="X23" s="933"/>
      <c r="Y23" s="659"/>
      <c r="Z23" s="661"/>
      <c r="AA23" s="661"/>
      <c r="AB23" s="661"/>
      <c r="AC23" s="659"/>
    </row>
    <row r="24" spans="2:29" ht="13.5" thickBot="1">
      <c r="B24" s="664" t="s">
        <v>347</v>
      </c>
      <c r="C24" s="884">
        <v>6618.457</v>
      </c>
      <c r="D24" s="884">
        <v>6507.287</v>
      </c>
      <c r="E24" s="884">
        <v>4346</v>
      </c>
      <c r="F24" s="884">
        <v>4680.661</v>
      </c>
      <c r="G24" s="884">
        <v>5798.796</v>
      </c>
      <c r="H24" s="884">
        <v>5562.98</v>
      </c>
      <c r="I24" s="932">
        <v>6919.217</v>
      </c>
      <c r="J24" s="932"/>
      <c r="K24" s="932"/>
      <c r="L24" s="884">
        <v>7217.454</v>
      </c>
      <c r="M24" s="884">
        <v>7714.671</v>
      </c>
      <c r="N24" s="884">
        <v>0</v>
      </c>
      <c r="O24" s="884">
        <v>0</v>
      </c>
      <c r="P24" s="884">
        <v>0</v>
      </c>
      <c r="Q24" s="932">
        <v>55365.523</v>
      </c>
      <c r="R24" s="932"/>
      <c r="S24" s="932"/>
      <c r="T24" s="932">
        <v>60000</v>
      </c>
      <c r="U24" s="932"/>
      <c r="V24" s="932"/>
      <c r="W24" s="933">
        <v>92.27587166666666</v>
      </c>
      <c r="X24" s="933"/>
      <c r="Y24" s="659"/>
      <c r="Z24" s="661"/>
      <c r="AA24" s="661"/>
      <c r="AB24" s="661"/>
      <c r="AC24" s="659"/>
    </row>
    <row r="25" spans="2:29" ht="13.5" thickBot="1">
      <c r="B25" s="664" t="s">
        <v>348</v>
      </c>
      <c r="C25" s="884">
        <v>118370.119</v>
      </c>
      <c r="D25" s="884">
        <v>6244.443</v>
      </c>
      <c r="E25" s="884">
        <v>149991.353</v>
      </c>
      <c r="F25" s="884">
        <v>32300.811</v>
      </c>
      <c r="G25" s="884">
        <v>0</v>
      </c>
      <c r="H25" s="884">
        <v>74360.294</v>
      </c>
      <c r="I25" s="932">
        <v>225543.221</v>
      </c>
      <c r="J25" s="932"/>
      <c r="K25" s="932"/>
      <c r="L25" s="884">
        <v>0</v>
      </c>
      <c r="M25" s="884">
        <v>105227.371</v>
      </c>
      <c r="N25" s="884">
        <v>0</v>
      </c>
      <c r="O25" s="884">
        <v>0</v>
      </c>
      <c r="P25" s="884">
        <v>0</v>
      </c>
      <c r="Q25" s="932">
        <v>712037.612</v>
      </c>
      <c r="R25" s="932"/>
      <c r="S25" s="932"/>
      <c r="T25" s="932">
        <v>750000</v>
      </c>
      <c r="U25" s="932"/>
      <c r="V25" s="932"/>
      <c r="W25" s="933">
        <v>94.93834826666667</v>
      </c>
      <c r="X25" s="933"/>
      <c r="Y25" s="659"/>
      <c r="Z25" s="661"/>
      <c r="AA25" s="661"/>
      <c r="AB25" s="661"/>
      <c r="AC25" s="659"/>
    </row>
    <row r="26" spans="2:29" ht="13.5" thickBot="1">
      <c r="B26" s="664" t="s">
        <v>349</v>
      </c>
      <c r="C26" s="884">
        <v>149112.113</v>
      </c>
      <c r="D26" s="884">
        <v>293102.049</v>
      </c>
      <c r="E26" s="884">
        <v>0</v>
      </c>
      <c r="F26" s="884">
        <v>77523.568</v>
      </c>
      <c r="G26" s="884">
        <v>258611.916</v>
      </c>
      <c r="H26" s="884">
        <v>101830.26</v>
      </c>
      <c r="I26" s="932">
        <v>156758.772</v>
      </c>
      <c r="J26" s="932"/>
      <c r="K26" s="932"/>
      <c r="L26" s="884">
        <v>261419.169</v>
      </c>
      <c r="M26" s="884">
        <v>28369.872</v>
      </c>
      <c r="N26" s="884">
        <v>0</v>
      </c>
      <c r="O26" s="884">
        <v>0</v>
      </c>
      <c r="P26" s="884">
        <v>0</v>
      </c>
      <c r="Q26" s="932">
        <v>1326727.719</v>
      </c>
      <c r="R26" s="932"/>
      <c r="S26" s="932"/>
      <c r="T26" s="932">
        <v>1679186</v>
      </c>
      <c r="U26" s="932"/>
      <c r="V26" s="932"/>
      <c r="W26" s="933">
        <v>79.0101703444407</v>
      </c>
      <c r="X26" s="933"/>
      <c r="Y26" s="659"/>
      <c r="Z26" s="661"/>
      <c r="AA26" s="661"/>
      <c r="AB26" s="661"/>
      <c r="AC26" s="659"/>
    </row>
    <row r="27" spans="2:29" ht="13.5" thickBot="1">
      <c r="B27" s="666" t="s">
        <v>339</v>
      </c>
      <c r="C27" s="885">
        <v>387077.665</v>
      </c>
      <c r="D27" s="885">
        <v>357995.459</v>
      </c>
      <c r="E27" s="885">
        <v>212752.828</v>
      </c>
      <c r="F27" s="885">
        <v>158693.948</v>
      </c>
      <c r="G27" s="885">
        <v>314751.164</v>
      </c>
      <c r="H27" s="885">
        <v>245260.209</v>
      </c>
      <c r="I27" s="930">
        <v>464054.621</v>
      </c>
      <c r="J27" s="930"/>
      <c r="K27" s="930"/>
      <c r="L27" s="885">
        <v>333169.75</v>
      </c>
      <c r="M27" s="885">
        <v>210006.833</v>
      </c>
      <c r="N27" s="885">
        <v>0</v>
      </c>
      <c r="O27" s="885">
        <v>0</v>
      </c>
      <c r="P27" s="885">
        <v>0</v>
      </c>
      <c r="Q27" s="930">
        <v>2683762.477</v>
      </c>
      <c r="R27" s="930"/>
      <c r="S27" s="930"/>
      <c r="T27" s="930">
        <v>3179186</v>
      </c>
      <c r="U27" s="930"/>
      <c r="V27" s="930"/>
      <c r="W27" s="931">
        <v>84.41665498652799</v>
      </c>
      <c r="X27" s="931"/>
      <c r="Y27" s="659"/>
      <c r="Z27" s="661"/>
      <c r="AA27" s="661"/>
      <c r="AB27" s="661"/>
      <c r="AC27" s="659"/>
    </row>
    <row r="28" spans="2:29" ht="12.75">
      <c r="B28" s="657"/>
      <c r="C28" s="657"/>
      <c r="D28" s="657"/>
      <c r="E28" s="657"/>
      <c r="F28" s="657"/>
      <c r="G28" s="657"/>
      <c r="H28" s="657"/>
      <c r="I28" s="929"/>
      <c r="J28" s="929"/>
      <c r="K28" s="929"/>
      <c r="L28" s="657"/>
      <c r="M28" s="657"/>
      <c r="N28" s="657"/>
      <c r="O28" s="657"/>
      <c r="P28" s="657"/>
      <c r="Q28" s="929"/>
      <c r="R28" s="929"/>
      <c r="S28" s="929"/>
      <c r="T28" s="929"/>
      <c r="U28" s="929"/>
      <c r="V28" s="929"/>
      <c r="W28" s="929"/>
      <c r="X28" s="929"/>
      <c r="Y28" s="659"/>
      <c r="Z28" s="661"/>
      <c r="AA28" s="661"/>
      <c r="AB28" s="661"/>
      <c r="AC28" s="659"/>
    </row>
    <row r="29" spans="2:29" ht="9.75" customHeight="1"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59"/>
    </row>
    <row r="30" spans="2:29" ht="13.5" customHeight="1">
      <c r="B30" s="935" t="s">
        <v>355</v>
      </c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5"/>
      <c r="O30" s="935"/>
      <c r="P30" s="935"/>
      <c r="Q30" s="935"/>
      <c r="R30" s="935"/>
      <c r="S30" s="935"/>
      <c r="T30" s="935"/>
      <c r="U30" s="935"/>
      <c r="V30" s="935"/>
      <c r="W30" s="935"/>
      <c r="X30" s="935"/>
      <c r="Y30" s="935"/>
      <c r="Z30" s="661"/>
      <c r="AA30" s="661"/>
      <c r="AB30" s="661"/>
      <c r="AC30" s="659"/>
    </row>
    <row r="31" spans="2:29" ht="13.5" customHeight="1">
      <c r="B31" s="935" t="s">
        <v>457</v>
      </c>
      <c r="C31" s="935"/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5"/>
      <c r="V31" s="935"/>
      <c r="W31" s="935"/>
      <c r="X31" s="935"/>
      <c r="Y31" s="935"/>
      <c r="Z31" s="661"/>
      <c r="AA31" s="661"/>
      <c r="AB31" s="661"/>
      <c r="AC31" s="659"/>
    </row>
    <row r="32" spans="2:29" ht="13.5" customHeight="1">
      <c r="B32" s="935" t="s">
        <v>458</v>
      </c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661"/>
      <c r="AA32" s="661"/>
      <c r="AB32" s="661"/>
      <c r="AC32" s="659"/>
    </row>
    <row r="33" spans="2:29" ht="21" customHeight="1"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  <c r="T33" s="661"/>
      <c r="U33" s="661"/>
      <c r="V33" s="661"/>
      <c r="W33" s="661"/>
      <c r="X33" s="661"/>
      <c r="Y33" s="661"/>
      <c r="Z33" s="661"/>
      <c r="AA33" s="661"/>
      <c r="AB33" s="661"/>
      <c r="AC33" s="659"/>
    </row>
    <row r="34" spans="2:29" ht="13.5" thickBot="1">
      <c r="B34" s="668" t="s">
        <v>356</v>
      </c>
      <c r="C34" s="656"/>
      <c r="D34" s="656"/>
      <c r="E34" s="656"/>
      <c r="F34" s="656"/>
      <c r="G34" s="656"/>
      <c r="H34" s="656"/>
      <c r="I34" s="936"/>
      <c r="J34" s="936"/>
      <c r="K34" s="936"/>
      <c r="L34" s="656"/>
      <c r="M34" s="656"/>
      <c r="N34" s="656"/>
      <c r="O34" s="656"/>
      <c r="P34" s="656"/>
      <c r="Q34" s="936"/>
      <c r="R34" s="936"/>
      <c r="S34" s="936"/>
      <c r="T34" s="936"/>
      <c r="U34" s="936"/>
      <c r="V34" s="936"/>
      <c r="W34" s="936"/>
      <c r="X34" s="936"/>
      <c r="Y34" s="659"/>
      <c r="Z34" s="661"/>
      <c r="AA34" s="661"/>
      <c r="AB34" s="661"/>
      <c r="AC34" s="659"/>
    </row>
    <row r="35" spans="2:29" ht="13.5" thickBot="1">
      <c r="B35" s="669" t="s">
        <v>253</v>
      </c>
      <c r="C35" s="658" t="s">
        <v>324</v>
      </c>
      <c r="D35" s="658" t="s">
        <v>325</v>
      </c>
      <c r="E35" s="658" t="s">
        <v>326</v>
      </c>
      <c r="F35" s="658" t="s">
        <v>327</v>
      </c>
      <c r="G35" s="658" t="s">
        <v>328</v>
      </c>
      <c r="H35" s="658" t="s">
        <v>329</v>
      </c>
      <c r="I35" s="934" t="s">
        <v>330</v>
      </c>
      <c r="J35" s="934"/>
      <c r="K35" s="934"/>
      <c r="L35" s="658" t="s">
        <v>331</v>
      </c>
      <c r="M35" s="658" t="s">
        <v>332</v>
      </c>
      <c r="N35" s="658" t="s">
        <v>333</v>
      </c>
      <c r="O35" s="658" t="s">
        <v>334</v>
      </c>
      <c r="P35" s="658" t="s">
        <v>335</v>
      </c>
      <c r="Q35" s="934" t="s">
        <v>350</v>
      </c>
      <c r="R35" s="934"/>
      <c r="S35" s="934"/>
      <c r="T35" s="934" t="s">
        <v>357</v>
      </c>
      <c r="U35" s="934"/>
      <c r="V35" s="934"/>
      <c r="W35" s="934" t="s">
        <v>338</v>
      </c>
      <c r="X35" s="934"/>
      <c r="Y35" s="659"/>
      <c r="Z35" s="661"/>
      <c r="AA35" s="661"/>
      <c r="AB35" s="661"/>
      <c r="AC35" s="659"/>
    </row>
    <row r="36" spans="2:29" ht="13.5" thickBot="1">
      <c r="B36" s="664" t="s">
        <v>345</v>
      </c>
      <c r="C36" s="884">
        <v>97263.956</v>
      </c>
      <c r="D36" s="884">
        <v>57156.679</v>
      </c>
      <c r="E36" s="884">
        <v>47764.191</v>
      </c>
      <c r="F36" s="884">
        <v>40646.164</v>
      </c>
      <c r="G36" s="884">
        <v>47076.338</v>
      </c>
      <c r="H36" s="884">
        <v>61469.048</v>
      </c>
      <c r="I36" s="932">
        <v>63983.664</v>
      </c>
      <c r="J36" s="932"/>
      <c r="K36" s="932"/>
      <c r="L36" s="884">
        <v>60338.485</v>
      </c>
      <c r="M36" s="884">
        <v>64874.283</v>
      </c>
      <c r="N36" s="884">
        <v>0</v>
      </c>
      <c r="O36" s="884">
        <v>0</v>
      </c>
      <c r="P36" s="884">
        <v>0</v>
      </c>
      <c r="Q36" s="932">
        <f>_544+_545+_546+_547+_548+_549+_550+_551+_552+_553+_554+_555</f>
        <v>540572.808</v>
      </c>
      <c r="R36" s="932"/>
      <c r="S36" s="932"/>
      <c r="T36" s="932">
        <v>728925.50011</v>
      </c>
      <c r="U36" s="932"/>
      <c r="V36" s="932"/>
      <c r="W36" s="933">
        <f>(_556/_557)*100</f>
        <v>74.16022733714539</v>
      </c>
      <c r="X36" s="933"/>
      <c r="Y36" s="659"/>
      <c r="Z36" s="661"/>
      <c r="AA36" s="661"/>
      <c r="AB36" s="661"/>
      <c r="AC36" s="659"/>
    </row>
    <row r="37" spans="2:29" ht="13.5" thickBot="1">
      <c r="B37" s="664" t="s">
        <v>346</v>
      </c>
      <c r="C37" s="884">
        <v>4505.817</v>
      </c>
      <c r="D37" s="884">
        <v>822.916</v>
      </c>
      <c r="E37" s="884">
        <v>7198.058</v>
      </c>
      <c r="F37" s="884">
        <v>0</v>
      </c>
      <c r="G37" s="884">
        <v>0</v>
      </c>
      <c r="H37" s="884">
        <v>0</v>
      </c>
      <c r="I37" s="932">
        <v>14014.798</v>
      </c>
      <c r="J37" s="932"/>
      <c r="K37" s="932"/>
      <c r="L37" s="884">
        <v>0</v>
      </c>
      <c r="M37" s="884">
        <v>3935.941</v>
      </c>
      <c r="N37" s="884">
        <v>0</v>
      </c>
      <c r="O37" s="884">
        <v>0</v>
      </c>
      <c r="P37" s="884">
        <v>0</v>
      </c>
      <c r="Q37" s="932">
        <f>_562+_563+_564+_565+_566+_567+_568+_569+_570+_571+_572+_573</f>
        <v>30477.53</v>
      </c>
      <c r="R37" s="932"/>
      <c r="S37" s="932"/>
      <c r="T37" s="932">
        <v>38414.02914</v>
      </c>
      <c r="U37" s="932"/>
      <c r="V37" s="932"/>
      <c r="W37" s="933">
        <f>(_574/_575)*100</f>
        <v>79.33958161203186</v>
      </c>
      <c r="X37" s="933"/>
      <c r="Y37" s="659"/>
      <c r="Z37" s="661"/>
      <c r="AA37" s="661"/>
      <c r="AB37" s="661"/>
      <c r="AC37" s="659"/>
    </row>
    <row r="38" spans="2:29" ht="13.5" thickBot="1">
      <c r="B38" s="664" t="s">
        <v>347</v>
      </c>
      <c r="C38" s="884">
        <v>6121.146</v>
      </c>
      <c r="D38" s="884">
        <v>5990.084</v>
      </c>
      <c r="E38" s="884">
        <v>3889.598</v>
      </c>
      <c r="F38" s="884">
        <v>4273.286</v>
      </c>
      <c r="G38" s="884">
        <v>5529.112</v>
      </c>
      <c r="H38" s="884">
        <v>4976.49</v>
      </c>
      <c r="I38" s="932">
        <v>6082.762</v>
      </c>
      <c r="J38" s="932"/>
      <c r="K38" s="932"/>
      <c r="L38" s="884">
        <v>7032.294</v>
      </c>
      <c r="M38" s="884">
        <v>6880.95</v>
      </c>
      <c r="N38" s="884">
        <v>0</v>
      </c>
      <c r="O38" s="884">
        <v>0</v>
      </c>
      <c r="P38" s="884">
        <v>0</v>
      </c>
      <c r="Q38" s="932">
        <f>_580+_581+_582+_583+_584+_585+_586+_587+_588+_589+_590+_591</f>
        <v>50775.722</v>
      </c>
      <c r="R38" s="932"/>
      <c r="S38" s="932"/>
      <c r="T38" s="932">
        <v>66698.41773</v>
      </c>
      <c r="U38" s="932"/>
      <c r="V38" s="932"/>
      <c r="W38" s="933">
        <f>(_592/_593)*100</f>
        <v>76.12732614669179</v>
      </c>
      <c r="X38" s="933"/>
      <c r="Y38" s="659"/>
      <c r="Z38" s="661"/>
      <c r="AA38" s="661"/>
      <c r="AB38" s="661"/>
      <c r="AC38" s="659"/>
    </row>
    <row r="39" spans="2:29" ht="13.5" thickBot="1">
      <c r="B39" s="664" t="s">
        <v>348</v>
      </c>
      <c r="C39" s="884">
        <v>121950.754</v>
      </c>
      <c r="D39" s="884">
        <v>5557.53</v>
      </c>
      <c r="E39" s="884">
        <v>158841.926</v>
      </c>
      <c r="F39" s="884">
        <v>38230.493</v>
      </c>
      <c r="G39" s="884">
        <v>0</v>
      </c>
      <c r="H39" s="884">
        <v>152936.434</v>
      </c>
      <c r="I39" s="932">
        <v>169600.564</v>
      </c>
      <c r="J39" s="932"/>
      <c r="K39" s="932"/>
      <c r="L39" s="884">
        <v>0</v>
      </c>
      <c r="M39" s="884">
        <v>102620.288</v>
      </c>
      <c r="N39" s="884">
        <v>0</v>
      </c>
      <c r="O39" s="884">
        <v>0</v>
      </c>
      <c r="P39" s="884">
        <v>0</v>
      </c>
      <c r="Q39" s="932">
        <f>_598+_599+_600+_601+_602+_603+_604+_605+_606+_607+_608+_609</f>
        <v>749737.9890000001</v>
      </c>
      <c r="R39" s="932"/>
      <c r="S39" s="932"/>
      <c r="T39" s="932">
        <v>812346.60176</v>
      </c>
      <c r="U39" s="932"/>
      <c r="V39" s="932"/>
      <c r="W39" s="933">
        <f>(_610/_611)*100</f>
        <v>92.29286949383989</v>
      </c>
      <c r="X39" s="933"/>
      <c r="Y39" s="659"/>
      <c r="Z39" s="661"/>
      <c r="AA39" s="661"/>
      <c r="AB39" s="661"/>
      <c r="AC39" s="659"/>
    </row>
    <row r="40" spans="2:29" ht="13.5" thickBot="1">
      <c r="B40" s="664" t="s">
        <v>349</v>
      </c>
      <c r="C40" s="884">
        <v>137491.5</v>
      </c>
      <c r="D40" s="884">
        <v>270208.989</v>
      </c>
      <c r="E40" s="884">
        <v>12167.72</v>
      </c>
      <c r="F40" s="884">
        <v>114778.328</v>
      </c>
      <c r="G40" s="884">
        <v>238685.966</v>
      </c>
      <c r="H40" s="884">
        <v>51315.994</v>
      </c>
      <c r="I40" s="932">
        <v>136867.002</v>
      </c>
      <c r="J40" s="932"/>
      <c r="K40" s="932"/>
      <c r="L40" s="884">
        <v>275787.85</v>
      </c>
      <c r="M40" s="884">
        <v>51932.249</v>
      </c>
      <c r="N40" s="884">
        <v>0</v>
      </c>
      <c r="O40" s="884">
        <v>0</v>
      </c>
      <c r="P40" s="884">
        <v>0</v>
      </c>
      <c r="Q40" s="932">
        <f>_616+_617+_618+_619+_620+_621+_622+_623+_624+_625+_626+_627</f>
        <v>1289235.598</v>
      </c>
      <c r="R40" s="932"/>
      <c r="S40" s="932"/>
      <c r="T40" s="932">
        <v>1744839.028</v>
      </c>
      <c r="U40" s="932"/>
      <c r="V40" s="932"/>
      <c r="W40" s="933">
        <f>(_628/_629)*100</f>
        <v>73.88851219575082</v>
      </c>
      <c r="X40" s="933"/>
      <c r="Y40" s="659"/>
      <c r="Z40" s="661"/>
      <c r="AA40" s="661"/>
      <c r="AB40" s="661"/>
      <c r="AC40" s="659"/>
    </row>
    <row r="41" spans="2:29" ht="13.5" thickBot="1">
      <c r="B41" s="666" t="s">
        <v>339</v>
      </c>
      <c r="C41" s="885">
        <v>367333.173</v>
      </c>
      <c r="D41" s="885">
        <v>339736.198</v>
      </c>
      <c r="E41" s="885">
        <v>229861.493</v>
      </c>
      <c r="F41" s="885">
        <v>197928.271</v>
      </c>
      <c r="G41" s="885">
        <v>291291.416</v>
      </c>
      <c r="H41" s="885">
        <v>270697.966</v>
      </c>
      <c r="I41" s="930">
        <v>390548.79</v>
      </c>
      <c r="J41" s="930"/>
      <c r="K41" s="930"/>
      <c r="L41" s="885">
        <v>343158.629</v>
      </c>
      <c r="M41" s="885">
        <v>230243.711</v>
      </c>
      <c r="N41" s="885">
        <v>0</v>
      </c>
      <c r="O41" s="885">
        <v>0</v>
      </c>
      <c r="P41" s="885">
        <v>0</v>
      </c>
      <c r="Q41" s="930">
        <f>_526+_527+_528+_529+_530+_531+_532+_533+_534+_535+_536+_537</f>
        <v>2660799.6470000003</v>
      </c>
      <c r="R41" s="930"/>
      <c r="S41" s="930"/>
      <c r="T41" s="930">
        <v>3391223.57674</v>
      </c>
      <c r="U41" s="930"/>
      <c r="V41" s="930"/>
      <c r="W41" s="931">
        <f>(_538/_539)*100</f>
        <v>78.46134549341156</v>
      </c>
      <c r="X41" s="931"/>
      <c r="Y41" s="659"/>
      <c r="Z41" s="661"/>
      <c r="AA41" s="661"/>
      <c r="AB41" s="661"/>
      <c r="AC41" s="659"/>
    </row>
    <row r="42" spans="2:29" ht="12.75">
      <c r="B42" s="657"/>
      <c r="C42" s="657"/>
      <c r="D42" s="657"/>
      <c r="E42" s="657"/>
      <c r="F42" s="657"/>
      <c r="G42" s="657"/>
      <c r="H42" s="657"/>
      <c r="I42" s="929"/>
      <c r="J42" s="929"/>
      <c r="K42" s="929"/>
      <c r="L42" s="657"/>
      <c r="M42" s="657"/>
      <c r="N42" s="657"/>
      <c r="O42" s="657"/>
      <c r="P42" s="657"/>
      <c r="Q42" s="929"/>
      <c r="R42" s="929"/>
      <c r="S42" s="929"/>
      <c r="T42" s="929"/>
      <c r="U42" s="929"/>
      <c r="V42" s="929"/>
      <c r="W42" s="929"/>
      <c r="X42" s="929"/>
      <c r="Y42" s="659"/>
      <c r="Z42" s="661"/>
      <c r="AA42" s="661"/>
      <c r="AB42" s="661"/>
      <c r="AC42" s="659"/>
    </row>
    <row r="43" spans="2:29" ht="2.25" customHeight="1">
      <c r="B43" s="661"/>
      <c r="C43" s="661"/>
      <c r="D43" s="661"/>
      <c r="E43" s="661"/>
      <c r="F43" s="661"/>
      <c r="G43" s="661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59"/>
    </row>
  </sheetData>
  <sheetProtection/>
  <mergeCells count="125">
    <mergeCell ref="B2:Q2"/>
    <mergeCell ref="U2:Y2"/>
    <mergeCell ref="I4:K4"/>
    <mergeCell ref="Q4:R4"/>
    <mergeCell ref="S4:U4"/>
    <mergeCell ref="V4:W4"/>
    <mergeCell ref="X4:AA4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B15:Y15"/>
    <mergeCell ref="B17:Q18"/>
    <mergeCell ref="U17:Y17"/>
    <mergeCell ref="I20:K20"/>
    <mergeCell ref="Q20:S20"/>
    <mergeCell ref="T20:V20"/>
    <mergeCell ref="W20:X20"/>
    <mergeCell ref="I22:K22"/>
    <mergeCell ref="Q22:S22"/>
    <mergeCell ref="T22:V22"/>
    <mergeCell ref="W22:X22"/>
    <mergeCell ref="I21:K21"/>
    <mergeCell ref="Q21:S21"/>
    <mergeCell ref="T21:V21"/>
    <mergeCell ref="W21:X21"/>
    <mergeCell ref="I24:K24"/>
    <mergeCell ref="Q24:S24"/>
    <mergeCell ref="T24:V24"/>
    <mergeCell ref="W24:X24"/>
    <mergeCell ref="I23:K23"/>
    <mergeCell ref="Q23:S23"/>
    <mergeCell ref="T23:V23"/>
    <mergeCell ref="W23:X23"/>
    <mergeCell ref="I26:K26"/>
    <mergeCell ref="Q26:S26"/>
    <mergeCell ref="T26:V26"/>
    <mergeCell ref="W26:X26"/>
    <mergeCell ref="I25:K25"/>
    <mergeCell ref="Q25:S25"/>
    <mergeCell ref="T25:V25"/>
    <mergeCell ref="W25:X25"/>
    <mergeCell ref="I28:K28"/>
    <mergeCell ref="Q28:S28"/>
    <mergeCell ref="T28:V28"/>
    <mergeCell ref="W28:X28"/>
    <mergeCell ref="I27:K27"/>
    <mergeCell ref="Q27:S27"/>
    <mergeCell ref="T27:V27"/>
    <mergeCell ref="W27:X27"/>
    <mergeCell ref="B30:Y30"/>
    <mergeCell ref="B31:Y31"/>
    <mergeCell ref="B32:Y32"/>
    <mergeCell ref="I34:K34"/>
    <mergeCell ref="Q34:S34"/>
    <mergeCell ref="T34:V34"/>
    <mergeCell ref="W34:X34"/>
    <mergeCell ref="I36:K36"/>
    <mergeCell ref="Q36:S36"/>
    <mergeCell ref="T36:V36"/>
    <mergeCell ref="W36:X36"/>
    <mergeCell ref="I35:K35"/>
    <mergeCell ref="Q35:S35"/>
    <mergeCell ref="T35:V35"/>
    <mergeCell ref="W35:X35"/>
    <mergeCell ref="I38:K38"/>
    <mergeCell ref="Q38:S38"/>
    <mergeCell ref="T38:V38"/>
    <mergeCell ref="W38:X38"/>
    <mergeCell ref="I37:K37"/>
    <mergeCell ref="Q37:S37"/>
    <mergeCell ref="T37:V37"/>
    <mergeCell ref="W37:X37"/>
    <mergeCell ref="I40:K40"/>
    <mergeCell ref="Q40:S40"/>
    <mergeCell ref="T40:V40"/>
    <mergeCell ref="W40:X40"/>
    <mergeCell ref="I39:K39"/>
    <mergeCell ref="Q39:S39"/>
    <mergeCell ref="T39:V39"/>
    <mergeCell ref="W39:X39"/>
    <mergeCell ref="I42:K42"/>
    <mergeCell ref="Q42:S42"/>
    <mergeCell ref="T42:V42"/>
    <mergeCell ref="W42:X42"/>
    <mergeCell ref="I41:K41"/>
    <mergeCell ref="Q41:S41"/>
    <mergeCell ref="T41:V41"/>
    <mergeCell ref="W41:X41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0" r:id="rId2"/>
  <headerFooter alignWithMargins="0">
    <oddFooter>&amp;C&amp;P</oddFooter>
  </headerFooter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3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.125" style="24" customWidth="1"/>
    <col min="2" max="2" width="10.375" style="0" customWidth="1"/>
    <col min="3" max="3" width="43.625" style="0" customWidth="1"/>
    <col min="4" max="4" width="10.625" style="12" customWidth="1"/>
    <col min="5" max="5" width="10.375" style="12" customWidth="1"/>
    <col min="6" max="6" width="11.375" style="12" customWidth="1"/>
    <col min="7" max="7" width="9.125" style="0" customWidth="1"/>
    <col min="8" max="16384" width="9.125" style="12" customWidth="1"/>
  </cols>
  <sheetData>
    <row r="1" spans="1:7" s="606" customFormat="1" ht="15">
      <c r="A1" s="797" t="s">
        <v>992</v>
      </c>
      <c r="B1" s="797"/>
      <c r="C1" s="797"/>
      <c r="D1" s="797"/>
      <c r="E1" s="797"/>
      <c r="F1" s="797"/>
      <c r="G1" s="797"/>
    </row>
    <row r="2" spans="1:9" ht="15" customHeight="1">
      <c r="A2" s="204"/>
      <c r="B2" s="204"/>
      <c r="C2" s="204"/>
      <c r="D2" s="204"/>
      <c r="E2" s="204"/>
      <c r="F2" s="204"/>
      <c r="G2" s="204"/>
      <c r="H2" s="58"/>
      <c r="I2" s="58"/>
    </row>
    <row r="3" spans="1:9" ht="25.5" customHeight="1">
      <c r="A3" s="799" t="s">
        <v>358</v>
      </c>
      <c r="B3" s="800"/>
      <c r="C3" s="801"/>
      <c r="D3" s="607" t="s">
        <v>239</v>
      </c>
      <c r="E3" s="608" t="s">
        <v>240</v>
      </c>
      <c r="F3" s="5" t="s">
        <v>176</v>
      </c>
      <c r="G3" s="36" t="s">
        <v>177</v>
      </c>
      <c r="H3" s="58"/>
      <c r="I3" s="58"/>
    </row>
    <row r="4" spans="1:239" s="24" customFormat="1" ht="15" customHeight="1">
      <c r="A4" s="189" t="s">
        <v>186</v>
      </c>
      <c r="B4" s="190"/>
      <c r="C4" s="191"/>
      <c r="D4" s="150">
        <v>73215</v>
      </c>
      <c r="E4" s="150">
        <f>E51</f>
        <v>73520</v>
      </c>
      <c r="F4" s="150">
        <f>F51</f>
        <v>42509</v>
      </c>
      <c r="G4" s="44">
        <f aca="true" t="shared" si="0" ref="G4:G24">F4/E4*100</f>
        <v>57.819640914036995</v>
      </c>
      <c r="H4" s="58"/>
      <c r="I4" s="5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802" t="s">
        <v>187</v>
      </c>
      <c r="B5" s="803"/>
      <c r="C5" s="804"/>
      <c r="D5" s="150">
        <v>4054254</v>
      </c>
      <c r="E5" s="150">
        <f>E191</f>
        <v>4422214</v>
      </c>
      <c r="F5" s="150">
        <f>F191</f>
        <v>3300397</v>
      </c>
      <c r="G5" s="44">
        <f t="shared" si="0"/>
        <v>74.63223172827004</v>
      </c>
      <c r="H5" s="529"/>
      <c r="I5" s="529"/>
      <c r="J5" s="325"/>
      <c r="K5" s="325"/>
      <c r="L5" s="325"/>
      <c r="M5" s="325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189" t="s">
        <v>188</v>
      </c>
      <c r="B6" s="190"/>
      <c r="C6" s="191"/>
      <c r="D6" s="150">
        <v>154367</v>
      </c>
      <c r="E6" s="150">
        <f>E242</f>
        <v>175040</v>
      </c>
      <c r="F6" s="150">
        <f>F242</f>
        <v>106310</v>
      </c>
      <c r="G6" s="44">
        <f t="shared" si="0"/>
        <v>60.734689213893965</v>
      </c>
      <c r="H6" s="529"/>
      <c r="I6" s="529"/>
      <c r="J6" s="325"/>
      <c r="K6" s="325"/>
      <c r="L6" s="325"/>
      <c r="M6" s="32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189" t="s">
        <v>189</v>
      </c>
      <c r="B7" s="190"/>
      <c r="C7" s="191"/>
      <c r="D7" s="150">
        <v>329652</v>
      </c>
      <c r="E7" s="150">
        <f>E295</f>
        <v>416139</v>
      </c>
      <c r="F7" s="150">
        <f>F295</f>
        <v>257179</v>
      </c>
      <c r="G7" s="44">
        <f t="shared" si="0"/>
        <v>61.80122507143045</v>
      </c>
      <c r="H7" s="529"/>
      <c r="I7" s="529"/>
      <c r="J7" s="325"/>
      <c r="K7" s="325"/>
      <c r="L7" s="325"/>
      <c r="M7" s="325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189" t="s">
        <v>190</v>
      </c>
      <c r="B8" s="190"/>
      <c r="C8" s="191"/>
      <c r="D8" s="150">
        <v>8710</v>
      </c>
      <c r="E8" s="150">
        <f>E320</f>
        <v>15184</v>
      </c>
      <c r="F8" s="150">
        <f>F320</f>
        <v>8214</v>
      </c>
      <c r="G8" s="44">
        <f t="shared" si="0"/>
        <v>54.096417281348785</v>
      </c>
      <c r="H8" s="529"/>
      <c r="I8" s="529"/>
      <c r="J8" s="325"/>
      <c r="K8" s="325"/>
      <c r="L8" s="325"/>
      <c r="M8" s="32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189" t="s">
        <v>191</v>
      </c>
      <c r="B9" s="190"/>
      <c r="C9" s="191"/>
      <c r="D9" s="150">
        <v>4990</v>
      </c>
      <c r="E9" s="150">
        <f>E342</f>
        <v>4990</v>
      </c>
      <c r="F9" s="150">
        <f>F342</f>
        <v>865</v>
      </c>
      <c r="G9" s="44">
        <f>F9/E9*100</f>
        <v>17.334669338677354</v>
      </c>
      <c r="H9" s="529"/>
      <c r="I9" s="529"/>
      <c r="J9" s="325"/>
      <c r="K9" s="325"/>
      <c r="L9" s="325"/>
      <c r="M9" s="325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189" t="s">
        <v>192</v>
      </c>
      <c r="B10" s="190"/>
      <c r="C10" s="191"/>
      <c r="D10" s="150">
        <v>1468647</v>
      </c>
      <c r="E10" s="150">
        <f>E388</f>
        <v>1762188</v>
      </c>
      <c r="F10" s="150">
        <f>F388</f>
        <v>1101733</v>
      </c>
      <c r="G10" s="44">
        <f t="shared" si="0"/>
        <v>62.520741260296866</v>
      </c>
      <c r="H10" s="529"/>
      <c r="I10" s="529"/>
      <c r="J10" s="325"/>
      <c r="K10" s="325"/>
      <c r="L10" s="325"/>
      <c r="M10" s="325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189" t="s">
        <v>193</v>
      </c>
      <c r="B11" s="190"/>
      <c r="C11" s="191"/>
      <c r="D11" s="150">
        <v>98205</v>
      </c>
      <c r="E11" s="150">
        <f>E443</f>
        <v>122873</v>
      </c>
      <c r="F11" s="150">
        <f>F443</f>
        <v>98151</v>
      </c>
      <c r="G11" s="44">
        <f t="shared" si="0"/>
        <v>79.88003873918599</v>
      </c>
      <c r="H11" s="529"/>
      <c r="I11" s="529"/>
      <c r="J11" s="325"/>
      <c r="K11" s="325"/>
      <c r="L11" s="325"/>
      <c r="M11" s="32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189" t="s">
        <v>359</v>
      </c>
      <c r="B12" s="190"/>
      <c r="C12" s="191"/>
      <c r="D12" s="150">
        <v>12230</v>
      </c>
      <c r="E12" s="150">
        <f>E467</f>
        <v>17013</v>
      </c>
      <c r="F12" s="150">
        <f>F467</f>
        <v>11493</v>
      </c>
      <c r="G12" s="44">
        <f t="shared" si="0"/>
        <v>67.55422324105096</v>
      </c>
      <c r="H12" s="529"/>
      <c r="I12" s="529"/>
      <c r="J12" s="325"/>
      <c r="K12" s="325"/>
      <c r="L12" s="325"/>
      <c r="M12" s="3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189" t="s">
        <v>195</v>
      </c>
      <c r="B13" s="190"/>
      <c r="C13" s="191"/>
      <c r="D13" s="150">
        <v>52174</v>
      </c>
      <c r="E13" s="150">
        <f>E498</f>
        <v>56348</v>
      </c>
      <c r="F13" s="150">
        <f>F498</f>
        <v>30774</v>
      </c>
      <c r="G13" s="44">
        <f t="shared" si="0"/>
        <v>54.61418328955775</v>
      </c>
      <c r="H13" s="529"/>
      <c r="I13" s="529"/>
      <c r="J13" s="325"/>
      <c r="K13" s="325"/>
      <c r="L13" s="325"/>
      <c r="M13" s="32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189" t="s">
        <v>196</v>
      </c>
      <c r="B14" s="190"/>
      <c r="C14" s="191"/>
      <c r="D14" s="150">
        <v>260512</v>
      </c>
      <c r="E14" s="150">
        <f>E516</f>
        <v>262710</v>
      </c>
      <c r="F14" s="150">
        <f>F516</f>
        <v>159332</v>
      </c>
      <c r="G14" s="44">
        <f>F14/E14*100</f>
        <v>60.6493852537018</v>
      </c>
      <c r="H14" s="529"/>
      <c r="I14" s="529"/>
      <c r="J14" s="325"/>
      <c r="K14" s="325"/>
      <c r="L14" s="325"/>
      <c r="M14" s="3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189" t="s">
        <v>197</v>
      </c>
      <c r="B15" s="190"/>
      <c r="C15" s="191"/>
      <c r="D15" s="150">
        <v>94855</v>
      </c>
      <c r="E15" s="150">
        <f>E546</f>
        <v>105661</v>
      </c>
      <c r="F15" s="150">
        <f>F546</f>
        <v>42111</v>
      </c>
      <c r="G15" s="44">
        <f>F15/E15*100</f>
        <v>39.854818712675446</v>
      </c>
      <c r="H15" s="529"/>
      <c r="I15" s="529"/>
      <c r="J15" s="325"/>
      <c r="K15" s="325"/>
      <c r="L15" s="325"/>
      <c r="M15" s="325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802" t="s">
        <v>198</v>
      </c>
      <c r="B16" s="803"/>
      <c r="C16" s="804"/>
      <c r="D16" s="150">
        <v>386650</v>
      </c>
      <c r="E16" s="150">
        <f>E564</f>
        <v>503188</v>
      </c>
      <c r="F16" s="150">
        <f>F564</f>
        <v>182379</v>
      </c>
      <c r="G16" s="44">
        <f t="shared" si="0"/>
        <v>36.24470376877032</v>
      </c>
      <c r="H16" s="529"/>
      <c r="I16" s="529"/>
      <c r="J16" s="325"/>
      <c r="K16" s="325"/>
      <c r="L16" s="325"/>
      <c r="M16" s="32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189" t="s">
        <v>199</v>
      </c>
      <c r="B17" s="809"/>
      <c r="C17" s="810"/>
      <c r="D17" s="150">
        <v>35576</v>
      </c>
      <c r="E17" s="150">
        <f>E587</f>
        <v>41964</v>
      </c>
      <c r="F17" s="150">
        <f>F587</f>
        <v>17679</v>
      </c>
      <c r="G17" s="44">
        <f>F17/E17*100</f>
        <v>42.1289676865885</v>
      </c>
      <c r="H17" s="529"/>
      <c r="I17" s="529"/>
      <c r="J17" s="325"/>
      <c r="K17" s="325"/>
      <c r="L17" s="325"/>
      <c r="M17" s="32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189" t="s">
        <v>200</v>
      </c>
      <c r="B18" s="190"/>
      <c r="C18" s="191"/>
      <c r="D18" s="150">
        <v>67011</v>
      </c>
      <c r="E18" s="150">
        <f>E605</f>
        <v>73022</v>
      </c>
      <c r="F18" s="150">
        <f>F605</f>
        <v>13342</v>
      </c>
      <c r="G18" s="44">
        <f>F18/E18*100</f>
        <v>18.271205937936514</v>
      </c>
      <c r="H18" s="529">
        <v>22256</v>
      </c>
      <c r="I18" s="529"/>
      <c r="J18" s="325"/>
      <c r="K18" s="325"/>
      <c r="L18" s="325"/>
      <c r="M18" s="32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189" t="s">
        <v>201</v>
      </c>
      <c r="B19" s="190"/>
      <c r="C19" s="191"/>
      <c r="D19" s="150">
        <v>255000</v>
      </c>
      <c r="E19" s="150">
        <f>E594</f>
        <v>58653</v>
      </c>
      <c r="F19" s="895" t="s">
        <v>202</v>
      </c>
      <c r="G19" s="44" t="s">
        <v>202</v>
      </c>
      <c r="H19" s="529"/>
      <c r="I19" s="529"/>
      <c r="J19" s="325"/>
      <c r="K19" s="325"/>
      <c r="L19" s="325"/>
      <c r="M19" s="325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493"/>
      <c r="B20" s="478" t="s">
        <v>360</v>
      </c>
      <c r="C20" s="479" t="s">
        <v>361</v>
      </c>
      <c r="D20" s="151">
        <v>205000</v>
      </c>
      <c r="E20" s="151">
        <f>E591</f>
        <v>24532</v>
      </c>
      <c r="F20" s="895" t="s">
        <v>202</v>
      </c>
      <c r="G20" s="44" t="s">
        <v>202</v>
      </c>
      <c r="H20" s="529"/>
      <c r="I20" s="529"/>
      <c r="J20" s="325"/>
      <c r="K20" s="325"/>
      <c r="L20" s="325"/>
      <c r="M20" s="3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493"/>
      <c r="B21" s="478"/>
      <c r="C21" s="479" t="s">
        <v>362</v>
      </c>
      <c r="D21" s="151">
        <v>45000</v>
      </c>
      <c r="E21" s="151">
        <f>E592</f>
        <v>29121</v>
      </c>
      <c r="F21" s="895" t="s">
        <v>202</v>
      </c>
      <c r="G21" s="44" t="s">
        <v>202</v>
      </c>
      <c r="H21" s="529"/>
      <c r="I21" s="529"/>
      <c r="J21" s="325"/>
      <c r="K21" s="325"/>
      <c r="L21" s="325"/>
      <c r="M21" s="3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493"/>
      <c r="B22" s="478"/>
      <c r="C22" s="479" t="s">
        <v>363</v>
      </c>
      <c r="D22" s="151">
        <v>5000</v>
      </c>
      <c r="E22" s="151">
        <f>E593</f>
        <v>5000</v>
      </c>
      <c r="F22" s="895" t="s">
        <v>202</v>
      </c>
      <c r="G22" s="44"/>
      <c r="H22" s="325"/>
      <c r="I22" s="325"/>
      <c r="J22" s="325"/>
      <c r="K22" s="325"/>
      <c r="L22" s="325"/>
      <c r="M22" s="3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805" t="s">
        <v>206</v>
      </c>
      <c r="B23" s="806"/>
      <c r="C23" s="807"/>
      <c r="D23" s="896">
        <v>1210327</v>
      </c>
      <c r="E23" s="896">
        <f>E613</f>
        <v>1665129</v>
      </c>
      <c r="F23" s="896">
        <f>F613</f>
        <v>727626</v>
      </c>
      <c r="G23" s="44">
        <f>F23/E23*100</f>
        <v>43.697875660083994</v>
      </c>
      <c r="H23" s="325"/>
      <c r="I23" s="325"/>
      <c r="J23" s="325"/>
      <c r="K23" s="325"/>
      <c r="L23" s="325"/>
      <c r="M23" s="3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175" t="s">
        <v>364</v>
      </c>
      <c r="B24" s="798"/>
      <c r="C24" s="176"/>
      <c r="D24" s="74">
        <f>SUM(D4:D19)+D23</f>
        <v>8566375</v>
      </c>
      <c r="E24" s="74">
        <f>SUM(E4:E19)+E23</f>
        <v>9775836</v>
      </c>
      <c r="F24" s="74">
        <f>SUM(F4:F19)+F23</f>
        <v>6100094</v>
      </c>
      <c r="G24" s="75">
        <f t="shared" si="0"/>
        <v>62.39971701652933</v>
      </c>
      <c r="H24" s="325"/>
      <c r="I24" s="325"/>
      <c r="J24" s="325"/>
      <c r="K24" s="325"/>
      <c r="L24" s="325"/>
      <c r="M24" s="3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7.5" customHeight="1">
      <c r="A25" s="17"/>
      <c r="B25" s="17"/>
      <c r="C25" s="17"/>
      <c r="D25" s="15"/>
      <c r="E25" s="15"/>
      <c r="F25" s="15"/>
      <c r="G25" s="78"/>
      <c r="H25" s="325"/>
      <c r="I25" s="325"/>
      <c r="J25" s="325"/>
      <c r="K25" s="325"/>
      <c r="L25" s="325"/>
      <c r="M25" s="32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.75">
      <c r="A26" s="55" t="s">
        <v>365</v>
      </c>
      <c r="D26" s="58"/>
      <c r="E26" s="58"/>
      <c r="F26" s="58"/>
      <c r="H26" s="325"/>
      <c r="I26" s="325"/>
      <c r="J26" s="325"/>
      <c r="K26" s="325"/>
      <c r="L26" s="325"/>
      <c r="M26" s="3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7.5" customHeight="1">
      <c r="A27" s="55"/>
      <c r="G27" s="261"/>
      <c r="H27" s="325"/>
      <c r="I27" s="325"/>
      <c r="J27" s="325"/>
      <c r="K27" s="325"/>
      <c r="L27" s="325"/>
      <c r="M27" s="325"/>
    </row>
    <row r="28" spans="1:13" ht="14.25" customHeight="1">
      <c r="A28" s="943" t="s">
        <v>366</v>
      </c>
      <c r="B28" s="944"/>
      <c r="C28" s="944"/>
      <c r="E28" s="58"/>
      <c r="H28" s="325"/>
      <c r="I28" s="325"/>
      <c r="J28" s="325"/>
      <c r="K28" s="325"/>
      <c r="L28" s="325"/>
      <c r="M28" s="325"/>
    </row>
    <row r="29" spans="1:13" ht="9" customHeight="1">
      <c r="A29" s="269"/>
      <c r="B29" s="269"/>
      <c r="E29" s="58"/>
      <c r="H29" s="325"/>
      <c r="I29" s="325"/>
      <c r="J29" s="325"/>
      <c r="K29" s="325"/>
      <c r="L29" s="325"/>
      <c r="M29" s="325"/>
    </row>
    <row r="30" spans="1:13" ht="25.5" customHeight="1">
      <c r="A30" s="5" t="s">
        <v>367</v>
      </c>
      <c r="B30" s="5" t="s">
        <v>368</v>
      </c>
      <c r="C30" s="4" t="s">
        <v>369</v>
      </c>
      <c r="D30" s="607" t="s">
        <v>239</v>
      </c>
      <c r="E30" s="608" t="s">
        <v>240</v>
      </c>
      <c r="F30" s="5" t="s">
        <v>176</v>
      </c>
      <c r="G30" s="36" t="s">
        <v>177</v>
      </c>
      <c r="H30" s="325"/>
      <c r="I30" s="325"/>
      <c r="J30" s="325"/>
      <c r="K30" s="325"/>
      <c r="L30" s="325"/>
      <c r="M30" s="325"/>
    </row>
    <row r="31" spans="1:7" ht="12.75">
      <c r="A31" s="211" t="s">
        <v>370</v>
      </c>
      <c r="B31" s="212">
        <v>1019</v>
      </c>
      <c r="C31" s="737" t="s">
        <v>371</v>
      </c>
      <c r="D31" s="122">
        <v>200</v>
      </c>
      <c r="E31" s="122">
        <v>200</v>
      </c>
      <c r="F31" s="122">
        <v>38</v>
      </c>
      <c r="G31" s="260">
        <f aca="true" t="shared" si="1" ref="G31:G41">F31/E31*100</f>
        <v>19</v>
      </c>
    </row>
    <row r="32" spans="1:7" ht="12.75">
      <c r="A32" s="211" t="s">
        <v>370</v>
      </c>
      <c r="B32" s="212">
        <v>1039</v>
      </c>
      <c r="C32" s="737" t="s">
        <v>373</v>
      </c>
      <c r="D32" s="897">
        <v>250</v>
      </c>
      <c r="E32" s="897">
        <v>250</v>
      </c>
      <c r="F32" s="897">
        <v>17</v>
      </c>
      <c r="G32" s="260">
        <f t="shared" si="1"/>
        <v>6.800000000000001</v>
      </c>
    </row>
    <row r="33" spans="1:7" ht="12.75">
      <c r="A33" s="211" t="s">
        <v>370</v>
      </c>
      <c r="B33" s="212">
        <v>2399</v>
      </c>
      <c r="C33" s="737" t="s">
        <v>374</v>
      </c>
      <c r="D33" s="897">
        <v>200</v>
      </c>
      <c r="E33" s="897">
        <v>200</v>
      </c>
      <c r="F33" s="897">
        <v>51</v>
      </c>
      <c r="G33" s="318">
        <f t="shared" si="1"/>
        <v>25.5</v>
      </c>
    </row>
    <row r="34" spans="1:7" ht="25.5">
      <c r="A34" s="211" t="s">
        <v>370</v>
      </c>
      <c r="B34" s="212">
        <v>2399</v>
      </c>
      <c r="C34" s="737" t="s">
        <v>375</v>
      </c>
      <c r="D34" s="897">
        <v>165</v>
      </c>
      <c r="E34" s="897">
        <v>165</v>
      </c>
      <c r="F34" s="897">
        <v>165</v>
      </c>
      <c r="G34" s="318">
        <f t="shared" si="1"/>
        <v>100</v>
      </c>
    </row>
    <row r="35" spans="1:7" ht="12.75">
      <c r="A35" s="211" t="s">
        <v>370</v>
      </c>
      <c r="B35" s="235" t="s">
        <v>376</v>
      </c>
      <c r="C35" s="737" t="s">
        <v>377</v>
      </c>
      <c r="D35" s="897">
        <f>D36+D37</f>
        <v>22500</v>
      </c>
      <c r="E35" s="897">
        <v>22500</v>
      </c>
      <c r="F35" s="897">
        <v>12312</v>
      </c>
      <c r="G35" s="318">
        <f t="shared" si="1"/>
        <v>54.72</v>
      </c>
    </row>
    <row r="36" spans="1:7" ht="12.75">
      <c r="A36" s="211"/>
      <c r="B36" s="236" t="s">
        <v>378</v>
      </c>
      <c r="C36" s="238" t="s">
        <v>379</v>
      </c>
      <c r="D36" s="898">
        <v>19500</v>
      </c>
      <c r="E36" s="897">
        <v>19051</v>
      </c>
      <c r="F36" s="897">
        <v>9850</v>
      </c>
      <c r="G36" s="319">
        <f t="shared" si="1"/>
        <v>51.70332266022781</v>
      </c>
    </row>
    <row r="37" spans="1:7" ht="12.75">
      <c r="A37" s="211"/>
      <c r="B37" s="237" t="s">
        <v>380</v>
      </c>
      <c r="C37" s="239" t="s">
        <v>381</v>
      </c>
      <c r="D37" s="898">
        <v>3000</v>
      </c>
      <c r="E37" s="897">
        <v>3449</v>
      </c>
      <c r="F37" s="897">
        <v>2462</v>
      </c>
      <c r="G37" s="319">
        <f t="shared" si="1"/>
        <v>71.38300956799071</v>
      </c>
    </row>
    <row r="38" spans="1:239" s="24" customFormat="1" ht="25.5">
      <c r="A38" s="106" t="s">
        <v>370</v>
      </c>
      <c r="B38" s="103">
        <v>1019</v>
      </c>
      <c r="C38" s="737" t="s">
        <v>382</v>
      </c>
      <c r="D38" s="122">
        <v>900</v>
      </c>
      <c r="E38" s="122">
        <v>900</v>
      </c>
      <c r="F38" s="122">
        <v>245</v>
      </c>
      <c r="G38" s="318">
        <f t="shared" si="1"/>
        <v>27.22222222222222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25.5">
      <c r="A39" s="106" t="s">
        <v>370</v>
      </c>
      <c r="B39" s="103">
        <v>1099</v>
      </c>
      <c r="C39" s="756" t="s">
        <v>460</v>
      </c>
      <c r="D39" s="122">
        <v>0</v>
      </c>
      <c r="E39" s="122">
        <v>15</v>
      </c>
      <c r="F39" s="122">
        <v>0</v>
      </c>
      <c r="G39" s="318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2.75">
      <c r="A40" s="106" t="s">
        <v>370</v>
      </c>
      <c r="B40" s="103">
        <v>3741</v>
      </c>
      <c r="C40" s="95" t="s">
        <v>383</v>
      </c>
      <c r="D40" s="122">
        <v>0</v>
      </c>
      <c r="E40" s="122">
        <v>200</v>
      </c>
      <c r="F40" s="122">
        <v>200</v>
      </c>
      <c r="G40" s="196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15" customHeight="1">
      <c r="A41" s="217"/>
      <c r="B41" s="214"/>
      <c r="C41" s="215" t="s">
        <v>384</v>
      </c>
      <c r="D41" s="914">
        <f>SUM(D31:D38)-D35</f>
        <v>24215</v>
      </c>
      <c r="E41" s="914">
        <f>SUM(E31:E40)-E35</f>
        <v>24430</v>
      </c>
      <c r="F41" s="914">
        <f>SUM(F31:F40)-F35</f>
        <v>13028</v>
      </c>
      <c r="G41" s="216">
        <f t="shared" si="1"/>
        <v>53.32787556283258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7.5" customHeight="1">
      <c r="A42" s="13"/>
      <c r="B42" s="50"/>
      <c r="C42" s="125"/>
      <c r="D42" s="126"/>
      <c r="E42" s="53"/>
      <c r="F42" s="127"/>
      <c r="G42" s="12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14.25" customHeight="1">
      <c r="A43" s="269" t="s">
        <v>385</v>
      </c>
      <c r="B43" s="269"/>
      <c r="C43" s="269"/>
      <c r="D43" s="13"/>
      <c r="E43" s="50"/>
      <c r="F43" s="125"/>
      <c r="G43" s="12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9" customHeight="1">
      <c r="A44" s="269"/>
      <c r="B44" s="269"/>
      <c r="C44" s="269"/>
      <c r="D44" s="13"/>
      <c r="E44" s="50"/>
      <c r="F44" s="125"/>
      <c r="G44" s="12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25.5" customHeight="1">
      <c r="A45" s="5" t="s">
        <v>367</v>
      </c>
      <c r="B45" s="5" t="s">
        <v>368</v>
      </c>
      <c r="C45" s="4" t="s">
        <v>369</v>
      </c>
      <c r="D45" s="607" t="s">
        <v>239</v>
      </c>
      <c r="E45" s="608" t="s">
        <v>240</v>
      </c>
      <c r="F45" s="5" t="s">
        <v>176</v>
      </c>
      <c r="G45" s="36" t="s">
        <v>177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4" customFormat="1" ht="38.25">
      <c r="A46" s="106" t="s">
        <v>370</v>
      </c>
      <c r="B46" s="103">
        <v>2310</v>
      </c>
      <c r="C46" s="737" t="s">
        <v>386</v>
      </c>
      <c r="D46" s="122">
        <v>7000</v>
      </c>
      <c r="E46" s="122">
        <v>7000</v>
      </c>
      <c r="F46" s="122">
        <v>1024</v>
      </c>
      <c r="G46" s="123">
        <f>F46/E46*100</f>
        <v>14.62857142857143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34" customFormat="1" ht="25.5">
      <c r="A47" s="106" t="s">
        <v>370</v>
      </c>
      <c r="B47" s="103">
        <v>2321</v>
      </c>
      <c r="C47" s="737" t="s">
        <v>387</v>
      </c>
      <c r="D47" s="122">
        <v>42000</v>
      </c>
      <c r="E47" s="122">
        <v>42000</v>
      </c>
      <c r="F47" s="122">
        <v>28367</v>
      </c>
      <c r="G47" s="123">
        <f>F47/E47*100</f>
        <v>67.5404761904762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</row>
    <row r="48" spans="1:239" s="134" customFormat="1" ht="25.5">
      <c r="A48" s="202" t="s">
        <v>370</v>
      </c>
      <c r="B48" s="103">
        <v>1037</v>
      </c>
      <c r="C48" s="758" t="s">
        <v>461</v>
      </c>
      <c r="D48" s="122">
        <v>0</v>
      </c>
      <c r="E48" s="122">
        <v>90</v>
      </c>
      <c r="F48" s="122">
        <v>90</v>
      </c>
      <c r="G48" s="123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</row>
    <row r="49" spans="1:239" s="24" customFormat="1" ht="15" customHeight="1">
      <c r="A49" s="139"/>
      <c r="B49" s="153"/>
      <c r="C49" s="152" t="s">
        <v>388</v>
      </c>
      <c r="D49" s="914">
        <f>SUM(D46:D47)</f>
        <v>49000</v>
      </c>
      <c r="E49" s="914">
        <f>SUM(E46:E48)</f>
        <v>49090</v>
      </c>
      <c r="F49" s="914">
        <f>SUM(F46:F48)</f>
        <v>29481</v>
      </c>
      <c r="G49" s="83">
        <f>F49/E49*100</f>
        <v>60.05500101853738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4" customFormat="1" ht="12.75" customHeight="1">
      <c r="A50" s="13"/>
      <c r="B50" s="50"/>
      <c r="C50" s="141"/>
      <c r="D50" s="142"/>
      <c r="E50" s="143"/>
      <c r="F50" s="144"/>
      <c r="G50" s="14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4" customFormat="1" ht="15" customHeight="1">
      <c r="A51" s="146"/>
      <c r="B51" s="155"/>
      <c r="C51" s="154" t="s">
        <v>389</v>
      </c>
      <c r="D51" s="147">
        <f>D41+D49</f>
        <v>73215</v>
      </c>
      <c r="E51" s="147">
        <f>E41+E49</f>
        <v>73520</v>
      </c>
      <c r="F51" s="147">
        <f>F41+F49</f>
        <v>42509</v>
      </c>
      <c r="G51" s="7">
        <f>F51/E51*100</f>
        <v>57.819640914036995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4" customFormat="1" ht="15" customHeight="1">
      <c r="A52" s="13"/>
      <c r="B52" s="50"/>
      <c r="C52" s="141"/>
      <c r="D52" s="142"/>
      <c r="E52" s="126"/>
      <c r="F52" s="126"/>
      <c r="G52" s="75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</row>
    <row r="53" spans="1:7" ht="15.75">
      <c r="A53" s="55" t="s">
        <v>390</v>
      </c>
      <c r="B53" s="24"/>
      <c r="C53" s="24"/>
      <c r="D53" s="58"/>
      <c r="E53" s="58"/>
      <c r="G53" s="24"/>
    </row>
    <row r="54" spans="1:239" s="84" customFormat="1" ht="7.5" customHeight="1">
      <c r="A54" s="55"/>
      <c r="B54" s="24"/>
      <c r="C54" s="24"/>
      <c r="D54" s="58"/>
      <c r="E54" s="58"/>
      <c r="F54" s="58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4" customFormat="1" ht="14.25" customHeight="1">
      <c r="A55" s="57" t="s">
        <v>391</v>
      </c>
      <c r="B55" s="57"/>
      <c r="C55" s="24"/>
      <c r="D55" s="58"/>
      <c r="E55" s="58"/>
      <c r="F55" s="58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4" customFormat="1" ht="12.75" customHeight="1">
      <c r="A56" s="88" t="s">
        <v>392</v>
      </c>
      <c r="B56" s="24"/>
      <c r="C56" s="24"/>
      <c r="D56" s="58"/>
      <c r="E56" s="58"/>
      <c r="F56" s="58"/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4" customFormat="1" ht="9" customHeight="1">
      <c r="A57" s="88"/>
      <c r="B57" s="24"/>
      <c r="C57" s="24"/>
      <c r="D57" s="58"/>
      <c r="E57" s="58"/>
      <c r="F57" s="58"/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4" customFormat="1" ht="25.5" customHeight="1">
      <c r="A58" s="5" t="s">
        <v>367</v>
      </c>
      <c r="B58" s="5" t="s">
        <v>368</v>
      </c>
      <c r="C58" s="4" t="s">
        <v>369</v>
      </c>
      <c r="D58" s="607" t="s">
        <v>239</v>
      </c>
      <c r="E58" s="608" t="s">
        <v>240</v>
      </c>
      <c r="F58" s="5" t="s">
        <v>176</v>
      </c>
      <c r="G58" s="36" t="s">
        <v>177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4" customFormat="1" ht="12.75">
      <c r="A59" s="793" t="s">
        <v>393</v>
      </c>
      <c r="B59" s="35">
        <v>3114</v>
      </c>
      <c r="C59" s="27" t="s">
        <v>394</v>
      </c>
      <c r="D59" s="901">
        <v>13832</v>
      </c>
      <c r="E59" s="122">
        <v>14435</v>
      </c>
      <c r="F59" s="122">
        <v>10404</v>
      </c>
      <c r="G59" s="311">
        <f aca="true" t="shared" si="2" ref="G59:G70">F59/E59*100</f>
        <v>72.07481815032905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4" customFormat="1" ht="12.75">
      <c r="A60" s="793"/>
      <c r="B60" s="35">
        <v>3121</v>
      </c>
      <c r="C60" s="27" t="s">
        <v>395</v>
      </c>
      <c r="D60" s="899">
        <v>52767</v>
      </c>
      <c r="E60" s="122">
        <v>52710</v>
      </c>
      <c r="F60" s="122">
        <v>39590</v>
      </c>
      <c r="G60" s="900">
        <f t="shared" si="2"/>
        <v>75.10908745968507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</row>
    <row r="61" spans="1:239" s="84" customFormat="1" ht="12.75">
      <c r="A61" s="793"/>
      <c r="B61" s="35">
        <v>3122</v>
      </c>
      <c r="C61" s="27" t="s">
        <v>396</v>
      </c>
      <c r="D61" s="899">
        <v>96491</v>
      </c>
      <c r="E61" s="122">
        <v>96587</v>
      </c>
      <c r="F61" s="122">
        <v>72468</v>
      </c>
      <c r="G61" s="311">
        <f t="shared" si="2"/>
        <v>75.02873057450795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4" customFormat="1" ht="12.75">
      <c r="A62" s="793"/>
      <c r="B62" s="35">
        <v>3123</v>
      </c>
      <c r="C62" s="27" t="s">
        <v>397</v>
      </c>
      <c r="D62" s="901">
        <v>115819</v>
      </c>
      <c r="E62" s="122">
        <v>116715</v>
      </c>
      <c r="F62" s="122">
        <v>87833</v>
      </c>
      <c r="G62" s="900">
        <f t="shared" si="2"/>
        <v>75.25425180996444</v>
      </c>
      <c r="H62" s="902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</row>
    <row r="63" spans="1:239" s="84" customFormat="1" ht="25.5">
      <c r="A63" s="793"/>
      <c r="B63" s="103">
        <v>3124</v>
      </c>
      <c r="C63" s="218" t="s">
        <v>398</v>
      </c>
      <c r="D63" s="122">
        <v>3250</v>
      </c>
      <c r="E63" s="122">
        <v>3250</v>
      </c>
      <c r="F63" s="122">
        <v>2438</v>
      </c>
      <c r="G63" s="196">
        <f t="shared" si="2"/>
        <v>75.01538461538462</v>
      </c>
      <c r="H63" s="75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4" customFormat="1" ht="25.5">
      <c r="A64" s="793"/>
      <c r="B64" s="103">
        <v>3125</v>
      </c>
      <c r="C64" s="218" t="s">
        <v>399</v>
      </c>
      <c r="D64" s="122">
        <v>1643</v>
      </c>
      <c r="E64" s="122">
        <v>1643</v>
      </c>
      <c r="F64" s="122">
        <v>1232</v>
      </c>
      <c r="G64" s="196">
        <f t="shared" si="2"/>
        <v>74.98478393183201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4" customFormat="1" ht="12.75">
      <c r="A65" s="793"/>
      <c r="B65" s="94">
        <v>3146</v>
      </c>
      <c r="C65" s="95" t="s">
        <v>400</v>
      </c>
      <c r="D65" s="899">
        <v>3612</v>
      </c>
      <c r="E65" s="122">
        <v>3626</v>
      </c>
      <c r="F65" s="122">
        <v>2724</v>
      </c>
      <c r="G65" s="312">
        <f t="shared" si="2"/>
        <v>75.12410369553226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4" customFormat="1" ht="12.75">
      <c r="A66" s="793"/>
      <c r="B66" s="35">
        <v>3147</v>
      </c>
      <c r="C66" s="27" t="s">
        <v>401</v>
      </c>
      <c r="D66" s="899">
        <v>3645</v>
      </c>
      <c r="E66" s="122">
        <v>3645</v>
      </c>
      <c r="F66" s="122">
        <v>2734</v>
      </c>
      <c r="G66" s="312">
        <f t="shared" si="2"/>
        <v>75.00685871056241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4" customFormat="1" ht="12.75">
      <c r="A67" s="793"/>
      <c r="B67" s="35">
        <v>3299</v>
      </c>
      <c r="C67" s="27" t="s">
        <v>402</v>
      </c>
      <c r="D67" s="899">
        <v>4698</v>
      </c>
      <c r="E67" s="122">
        <v>5117</v>
      </c>
      <c r="F67" s="122">
        <v>3985</v>
      </c>
      <c r="G67" s="312">
        <f t="shared" si="2"/>
        <v>77.87766269298417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7" ht="12.75">
      <c r="A68" s="793"/>
      <c r="B68" s="35">
        <v>3421</v>
      </c>
      <c r="C68" s="27" t="s">
        <v>403</v>
      </c>
      <c r="D68" s="903">
        <v>1099</v>
      </c>
      <c r="E68" s="122">
        <v>1099</v>
      </c>
      <c r="F68" s="122">
        <v>824</v>
      </c>
      <c r="G68" s="311">
        <f t="shared" si="2"/>
        <v>74.97725204731574</v>
      </c>
    </row>
    <row r="69" spans="1:239" s="84" customFormat="1" ht="12.75">
      <c r="A69" s="793"/>
      <c r="B69" s="35">
        <v>4322</v>
      </c>
      <c r="C69" s="27" t="s">
        <v>404</v>
      </c>
      <c r="D69" s="903">
        <v>20980</v>
      </c>
      <c r="E69" s="122">
        <v>20994</v>
      </c>
      <c r="F69" s="122">
        <v>15750</v>
      </c>
      <c r="G69" s="311">
        <f>F69/E69*100</f>
        <v>75.02143469562732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4" customFormat="1" ht="15" customHeight="1">
      <c r="A70" s="480"/>
      <c r="B70" s="481"/>
      <c r="C70" s="176" t="s">
        <v>405</v>
      </c>
      <c r="D70" s="915">
        <f>SUM(D59:D69)</f>
        <v>317836</v>
      </c>
      <c r="E70" s="915">
        <f>SUM(E59:E69)</f>
        <v>319821</v>
      </c>
      <c r="F70" s="915">
        <f>SUM(F59:F69)</f>
        <v>239982</v>
      </c>
      <c r="G70" s="752">
        <f t="shared" si="2"/>
        <v>75.03634845741837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4" customFormat="1" ht="9" customHeight="1">
      <c r="A71" s="30"/>
      <c r="B71" s="30"/>
      <c r="C71" s="30"/>
      <c r="D71" s="37"/>
      <c r="E71" s="31"/>
      <c r="F71" s="31"/>
      <c r="G71" s="2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4" customFormat="1" ht="12.75">
      <c r="A72" s="87" t="s">
        <v>406</v>
      </c>
      <c r="B72" s="13"/>
      <c r="C72" s="14"/>
      <c r="D72" s="38"/>
      <c r="E72" s="15"/>
      <c r="F72" s="58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4" customFormat="1" ht="9" customHeight="1">
      <c r="A73" s="87"/>
      <c r="B73" s="13"/>
      <c r="C73" s="14"/>
      <c r="D73" s="38"/>
      <c r="E73" s="15"/>
      <c r="F73" s="58"/>
      <c r="G73" s="24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4" customFormat="1" ht="25.5" customHeight="1">
      <c r="A74" s="5" t="s">
        <v>367</v>
      </c>
      <c r="B74" s="5" t="s">
        <v>368</v>
      </c>
      <c r="C74" s="4" t="s">
        <v>369</v>
      </c>
      <c r="D74" s="607" t="s">
        <v>239</v>
      </c>
      <c r="E74" s="608" t="s">
        <v>240</v>
      </c>
      <c r="F74" s="5" t="s">
        <v>176</v>
      </c>
      <c r="G74" s="36" t="s">
        <v>177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4" customFormat="1" ht="12.75">
      <c r="A75" s="808" t="s">
        <v>393</v>
      </c>
      <c r="B75" s="96">
        <v>3111</v>
      </c>
      <c r="C75" s="97" t="s">
        <v>407</v>
      </c>
      <c r="D75" s="904">
        <v>0</v>
      </c>
      <c r="E75" s="904">
        <v>412719</v>
      </c>
      <c r="F75" s="904">
        <v>309581</v>
      </c>
      <c r="G75" s="196">
        <f aca="true" t="shared" si="3" ref="G75:G88">F75/E75*100</f>
        <v>75.01011584152899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4" customFormat="1" ht="12.75">
      <c r="A76" s="793"/>
      <c r="B76" s="35">
        <v>3112</v>
      </c>
      <c r="C76" s="27" t="s">
        <v>408</v>
      </c>
      <c r="D76" s="904">
        <v>0</v>
      </c>
      <c r="E76" s="904">
        <v>1662</v>
      </c>
      <c r="F76" s="904">
        <v>1247</v>
      </c>
      <c r="G76" s="196">
        <f t="shared" si="3"/>
        <v>75.0300842358604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4" customFormat="1" ht="12.75">
      <c r="A77" s="793"/>
      <c r="B77" s="35">
        <v>3113</v>
      </c>
      <c r="C77" s="27" t="s">
        <v>409</v>
      </c>
      <c r="D77" s="904">
        <v>0</v>
      </c>
      <c r="E77" s="904">
        <v>1531649</v>
      </c>
      <c r="F77" s="904">
        <v>1148791</v>
      </c>
      <c r="G77" s="196">
        <f t="shared" si="3"/>
        <v>75.003541934216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4" customFormat="1" ht="12.75">
      <c r="A78" s="793"/>
      <c r="B78" s="35">
        <v>3114</v>
      </c>
      <c r="C78" s="27" t="s">
        <v>394</v>
      </c>
      <c r="D78" s="904">
        <v>0</v>
      </c>
      <c r="E78" s="904">
        <v>114654</v>
      </c>
      <c r="F78" s="904">
        <v>85996</v>
      </c>
      <c r="G78" s="196">
        <f t="shared" si="3"/>
        <v>75.00479704153365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4" customFormat="1" ht="12.75">
      <c r="A79" s="793"/>
      <c r="B79" s="35">
        <v>3117</v>
      </c>
      <c r="C79" s="27" t="s">
        <v>410</v>
      </c>
      <c r="D79" s="904">
        <v>0</v>
      </c>
      <c r="E79" s="904">
        <v>270787</v>
      </c>
      <c r="F79" s="904">
        <v>203140</v>
      </c>
      <c r="G79" s="196">
        <f t="shared" si="3"/>
        <v>75.01837237385843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4" customFormat="1" ht="12.75">
      <c r="A80" s="793"/>
      <c r="B80" s="35">
        <v>3121</v>
      </c>
      <c r="C80" s="27" t="s">
        <v>395</v>
      </c>
      <c r="D80" s="904">
        <v>0</v>
      </c>
      <c r="E80" s="904">
        <v>242239</v>
      </c>
      <c r="F80" s="904">
        <v>181683</v>
      </c>
      <c r="G80" s="196">
        <f t="shared" si="3"/>
        <v>75.00154805790974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4" customFormat="1" ht="12.75">
      <c r="A81" s="793"/>
      <c r="B81" s="35">
        <v>3122</v>
      </c>
      <c r="C81" s="27" t="s">
        <v>396</v>
      </c>
      <c r="D81" s="904">
        <v>0</v>
      </c>
      <c r="E81" s="904">
        <v>396019</v>
      </c>
      <c r="F81" s="904">
        <v>297019</v>
      </c>
      <c r="G81" s="196">
        <f t="shared" si="3"/>
        <v>75.00119943740073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4" customFormat="1" ht="12.75">
      <c r="A82" s="793"/>
      <c r="B82" s="35">
        <v>3123</v>
      </c>
      <c r="C82" s="27" t="s">
        <v>397</v>
      </c>
      <c r="D82" s="904">
        <v>0</v>
      </c>
      <c r="E82" s="904">
        <v>445932</v>
      </c>
      <c r="F82" s="904">
        <v>334456</v>
      </c>
      <c r="G82" s="196">
        <f t="shared" si="3"/>
        <v>75.00156974605994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4" customFormat="1" ht="25.5">
      <c r="A83" s="793"/>
      <c r="B83" s="103">
        <v>3124</v>
      </c>
      <c r="C83" s="218" t="s">
        <v>398</v>
      </c>
      <c r="D83" s="122">
        <v>0</v>
      </c>
      <c r="E83" s="904">
        <v>17093</v>
      </c>
      <c r="F83" s="904">
        <v>12820</v>
      </c>
      <c r="G83" s="196">
        <f t="shared" si="3"/>
        <v>75.00146258702392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4" customFormat="1" ht="12.75">
      <c r="A84" s="793"/>
      <c r="B84" s="35">
        <v>3141</v>
      </c>
      <c r="C84" s="27" t="s">
        <v>411</v>
      </c>
      <c r="D84" s="904">
        <v>0</v>
      </c>
      <c r="E84" s="904">
        <v>12102</v>
      </c>
      <c r="F84" s="904">
        <v>9078</v>
      </c>
      <c r="G84" s="196">
        <f t="shared" si="3"/>
        <v>75.01239464551314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4" customFormat="1" ht="25.5">
      <c r="A85" s="793"/>
      <c r="B85" s="103">
        <v>3146</v>
      </c>
      <c r="C85" s="95" t="s">
        <v>412</v>
      </c>
      <c r="D85" s="122">
        <v>0</v>
      </c>
      <c r="E85" s="904">
        <v>18495</v>
      </c>
      <c r="F85" s="904">
        <v>13873</v>
      </c>
      <c r="G85" s="196">
        <f t="shared" si="3"/>
        <v>75.00946201676129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4" customFormat="1" ht="12.75">
      <c r="A86" s="793"/>
      <c r="B86" s="103">
        <v>3147</v>
      </c>
      <c r="C86" s="27" t="s">
        <v>401</v>
      </c>
      <c r="D86" s="904">
        <v>0</v>
      </c>
      <c r="E86" s="904">
        <v>9432</v>
      </c>
      <c r="F86" s="904">
        <v>7074</v>
      </c>
      <c r="G86" s="196">
        <f t="shared" si="3"/>
        <v>75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7" ht="12.75">
      <c r="A87" s="793"/>
      <c r="B87" s="35">
        <v>3231</v>
      </c>
      <c r="C87" s="27" t="s">
        <v>413</v>
      </c>
      <c r="D87" s="904">
        <v>0</v>
      </c>
      <c r="E87" s="904">
        <v>150858</v>
      </c>
      <c r="F87" s="904">
        <v>113153</v>
      </c>
      <c r="G87" s="196">
        <f t="shared" si="3"/>
        <v>75.00629731270466</v>
      </c>
    </row>
    <row r="88" spans="1:7" ht="12.75">
      <c r="A88" s="793"/>
      <c r="B88" s="35">
        <v>3299</v>
      </c>
      <c r="C88" s="27" t="s">
        <v>402</v>
      </c>
      <c r="D88" s="904">
        <v>3686780</v>
      </c>
      <c r="E88" s="904">
        <v>14564</v>
      </c>
      <c r="F88" s="904">
        <v>0</v>
      </c>
      <c r="G88" s="196">
        <f t="shared" si="3"/>
        <v>0</v>
      </c>
    </row>
    <row r="89" spans="1:7" ht="12.75">
      <c r="A89" s="793"/>
      <c r="B89" s="35">
        <v>3421</v>
      </c>
      <c r="C89" s="27" t="s">
        <v>403</v>
      </c>
      <c r="D89" s="904">
        <v>0</v>
      </c>
      <c r="E89" s="904">
        <v>31543</v>
      </c>
      <c r="F89" s="904">
        <v>23662</v>
      </c>
      <c r="G89" s="196">
        <f>F89/E89*100</f>
        <v>75.01505880861046</v>
      </c>
    </row>
    <row r="90" spans="1:7" ht="12.75">
      <c r="A90" s="793"/>
      <c r="B90" s="35">
        <v>4322</v>
      </c>
      <c r="C90" s="27" t="s">
        <v>404</v>
      </c>
      <c r="D90" s="904">
        <v>0</v>
      </c>
      <c r="E90" s="904">
        <v>53662</v>
      </c>
      <c r="F90" s="904">
        <v>40250</v>
      </c>
      <c r="G90" s="196">
        <f>F90/E90*100</f>
        <v>75.00652230628751</v>
      </c>
    </row>
    <row r="91" spans="1:7" ht="15" customHeight="1">
      <c r="A91" s="483"/>
      <c r="B91" s="484"/>
      <c r="C91" s="489" t="s">
        <v>414</v>
      </c>
      <c r="D91" s="916">
        <f>SUM(D75:D90)</f>
        <v>3686780</v>
      </c>
      <c r="E91" s="917">
        <f>SUM(E75:E90)</f>
        <v>3723410</v>
      </c>
      <c r="F91" s="917">
        <f>SUM(F75:F90)</f>
        <v>2781823</v>
      </c>
      <c r="G91" s="83">
        <f>F91/E91*100</f>
        <v>74.71170244480194</v>
      </c>
    </row>
    <row r="92" spans="1:239" s="84" customFormat="1" ht="8.25" customHeight="1">
      <c r="A92" s="794"/>
      <c r="B92" s="794"/>
      <c r="C92" s="794"/>
      <c r="D92" s="794"/>
      <c r="E92" s="794"/>
      <c r="F92" s="794"/>
      <c r="G92" s="794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4" customFormat="1" ht="12.75">
      <c r="A93" s="87" t="s">
        <v>415</v>
      </c>
      <c r="B93" s="87"/>
      <c r="C93" s="87"/>
      <c r="D93" s="87"/>
      <c r="E93" s="87"/>
      <c r="F93" s="87"/>
      <c r="G93" s="87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4" customFormat="1" ht="9" customHeight="1">
      <c r="A94" s="271"/>
      <c r="B94" s="271"/>
      <c r="C94" s="271"/>
      <c r="D94" s="271"/>
      <c r="E94" s="271"/>
      <c r="F94" s="271"/>
      <c r="G94" s="27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4" customFormat="1" ht="25.5" customHeight="1">
      <c r="A95" s="5" t="s">
        <v>367</v>
      </c>
      <c r="B95" s="5" t="s">
        <v>368</v>
      </c>
      <c r="C95" s="4" t="s">
        <v>369</v>
      </c>
      <c r="D95" s="607" t="s">
        <v>239</v>
      </c>
      <c r="E95" s="608" t="s">
        <v>240</v>
      </c>
      <c r="F95" s="5" t="s">
        <v>176</v>
      </c>
      <c r="G95" s="36" t="s">
        <v>177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4" customFormat="1" ht="12.75">
      <c r="A96" s="808" t="s">
        <v>393</v>
      </c>
      <c r="B96" s="98">
        <v>3111</v>
      </c>
      <c r="C96" s="27" t="s">
        <v>407</v>
      </c>
      <c r="D96" s="23">
        <v>0</v>
      </c>
      <c r="E96" s="23">
        <v>2599</v>
      </c>
      <c r="F96" s="23">
        <v>2494</v>
      </c>
      <c r="G96" s="311">
        <f aca="true" t="shared" si="4" ref="G96:G108">F96/E96*100</f>
        <v>95.95998460946518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4" customFormat="1" ht="12.75">
      <c r="A97" s="793"/>
      <c r="B97" s="48">
        <v>3121</v>
      </c>
      <c r="C97" s="27" t="s">
        <v>395</v>
      </c>
      <c r="D97" s="23">
        <v>0</v>
      </c>
      <c r="E97" s="23">
        <v>4890</v>
      </c>
      <c r="F97" s="23">
        <v>4850</v>
      </c>
      <c r="G97" s="311">
        <f t="shared" si="4"/>
        <v>99.18200408997954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4" customFormat="1" ht="12.75" customHeight="1">
      <c r="A98" s="793"/>
      <c r="B98" s="99">
        <v>3122</v>
      </c>
      <c r="C98" s="100" t="s">
        <v>396</v>
      </c>
      <c r="D98" s="23">
        <v>0</v>
      </c>
      <c r="E98" s="23">
        <v>54978</v>
      </c>
      <c r="F98" s="23">
        <v>54569</v>
      </c>
      <c r="G98" s="311">
        <f t="shared" si="4"/>
        <v>99.25606606278875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4" customFormat="1" ht="12.75">
      <c r="A99" s="793"/>
      <c r="B99" s="35">
        <v>3123</v>
      </c>
      <c r="C99" s="27" t="s">
        <v>397</v>
      </c>
      <c r="D99" s="23">
        <v>0</v>
      </c>
      <c r="E99" s="23">
        <v>19746</v>
      </c>
      <c r="F99" s="23">
        <v>19584</v>
      </c>
      <c r="G99" s="311">
        <f t="shared" si="4"/>
        <v>99.179580674567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4" customFormat="1" ht="25.5">
      <c r="A100" s="793"/>
      <c r="B100" s="103">
        <v>3125</v>
      </c>
      <c r="C100" s="95" t="s">
        <v>399</v>
      </c>
      <c r="D100" s="122">
        <v>0</v>
      </c>
      <c r="E100" s="23">
        <v>2275</v>
      </c>
      <c r="F100" s="23">
        <v>2189</v>
      </c>
      <c r="G100" s="196">
        <f t="shared" si="4"/>
        <v>96.21978021978022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4" customFormat="1" ht="25.5">
      <c r="A101" s="793"/>
      <c r="B101" s="109">
        <v>3141</v>
      </c>
      <c r="C101" s="101" t="s">
        <v>416</v>
      </c>
      <c r="D101" s="122">
        <v>0</v>
      </c>
      <c r="E101" s="23">
        <v>1361</v>
      </c>
      <c r="F101" s="23">
        <v>1282</v>
      </c>
      <c r="G101" s="196">
        <f t="shared" si="4"/>
        <v>94.19544452608376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7" ht="12.75">
      <c r="A102" s="793"/>
      <c r="B102" s="48">
        <v>3142</v>
      </c>
      <c r="C102" s="27" t="s">
        <v>417</v>
      </c>
      <c r="D102" s="23">
        <v>0</v>
      </c>
      <c r="E102" s="23">
        <v>2384</v>
      </c>
      <c r="F102" s="23">
        <v>2218</v>
      </c>
      <c r="G102" s="311">
        <f t="shared" si="4"/>
        <v>93.03691275167785</v>
      </c>
    </row>
    <row r="103" spans="1:7" ht="12.75">
      <c r="A103" s="793"/>
      <c r="B103" s="48">
        <v>3147</v>
      </c>
      <c r="C103" s="27" t="s">
        <v>418</v>
      </c>
      <c r="D103" s="23">
        <v>0</v>
      </c>
      <c r="E103" s="23">
        <v>2499</v>
      </c>
      <c r="F103" s="23">
        <v>2354</v>
      </c>
      <c r="G103" s="311">
        <f t="shared" si="4"/>
        <v>94.19767907162864</v>
      </c>
    </row>
    <row r="104" spans="1:7" ht="12.75">
      <c r="A104" s="793"/>
      <c r="B104" s="48">
        <v>3150</v>
      </c>
      <c r="C104" s="27" t="s">
        <v>419</v>
      </c>
      <c r="D104" s="23">
        <v>0</v>
      </c>
      <c r="E104" s="23">
        <v>10152</v>
      </c>
      <c r="F104" s="23">
        <v>9987</v>
      </c>
      <c r="G104" s="311">
        <f t="shared" si="4"/>
        <v>98.37470449172578</v>
      </c>
    </row>
    <row r="105" spans="1:7" ht="12.75">
      <c r="A105" s="793"/>
      <c r="B105" s="48">
        <v>3231</v>
      </c>
      <c r="C105" s="27" t="s">
        <v>413</v>
      </c>
      <c r="D105" s="23">
        <v>0</v>
      </c>
      <c r="E105" s="23">
        <v>5027</v>
      </c>
      <c r="F105" s="23">
        <v>4986</v>
      </c>
      <c r="G105" s="311">
        <f t="shared" si="4"/>
        <v>99.18440421722697</v>
      </c>
    </row>
    <row r="106" spans="1:7" ht="12.75">
      <c r="A106" s="793"/>
      <c r="B106" s="48">
        <v>3421</v>
      </c>
      <c r="C106" s="27" t="s">
        <v>403</v>
      </c>
      <c r="D106" s="23">
        <v>0</v>
      </c>
      <c r="E106" s="23">
        <v>4442</v>
      </c>
      <c r="F106" s="23">
        <v>4402</v>
      </c>
      <c r="G106" s="311">
        <f t="shared" si="4"/>
        <v>99.09950472760019</v>
      </c>
    </row>
    <row r="107" spans="1:7" ht="12.75">
      <c r="A107" s="811"/>
      <c r="B107" s="48">
        <v>4322</v>
      </c>
      <c r="C107" s="27" t="s">
        <v>404</v>
      </c>
      <c r="D107" s="23">
        <v>0</v>
      </c>
      <c r="E107" s="23">
        <v>6647</v>
      </c>
      <c r="F107" s="23">
        <v>6598</v>
      </c>
      <c r="G107" s="311">
        <f t="shared" si="4"/>
        <v>99.26282533473747</v>
      </c>
    </row>
    <row r="108" spans="1:7" ht="15" customHeight="1">
      <c r="A108" s="483"/>
      <c r="B108" s="484"/>
      <c r="C108" s="489" t="s">
        <v>420</v>
      </c>
      <c r="D108" s="74">
        <f>SUM(D96:D107)</f>
        <v>0</v>
      </c>
      <c r="E108" s="74">
        <f>SUM(E96:E107)</f>
        <v>117000</v>
      </c>
      <c r="F108" s="74">
        <f>SUM(F96:F107)</f>
        <v>115513</v>
      </c>
      <c r="G108" s="83">
        <f t="shared" si="4"/>
        <v>98.72905982905984</v>
      </c>
    </row>
    <row r="109" spans="1:239" s="84" customFormat="1" ht="7.5" customHeight="1">
      <c r="A109" s="24"/>
      <c r="B109"/>
      <c r="C109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84" customFormat="1" ht="12.75">
      <c r="A110" s="87" t="s">
        <v>421</v>
      </c>
      <c r="B110" s="13"/>
      <c r="C110" s="14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4" customFormat="1" ht="9" customHeight="1">
      <c r="A111" s="87"/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4" customFormat="1" ht="25.5" customHeight="1">
      <c r="A112" s="5" t="s">
        <v>367</v>
      </c>
      <c r="B112" s="5" t="s">
        <v>422</v>
      </c>
      <c r="C112" s="4" t="s">
        <v>369</v>
      </c>
      <c r="D112" s="607" t="s">
        <v>239</v>
      </c>
      <c r="E112" s="608" t="s">
        <v>240</v>
      </c>
      <c r="F112" s="5" t="s">
        <v>176</v>
      </c>
      <c r="G112" s="36" t="s">
        <v>177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4" customFormat="1" ht="12.75">
      <c r="A113" s="296">
        <v>3000</v>
      </c>
      <c r="B113" s="48">
        <v>33015</v>
      </c>
      <c r="C113" s="266" t="s">
        <v>423</v>
      </c>
      <c r="D113" s="905">
        <v>0</v>
      </c>
      <c r="E113" s="905">
        <v>52096</v>
      </c>
      <c r="F113" s="905">
        <v>34822</v>
      </c>
      <c r="G113" s="196">
        <f aca="true" t="shared" si="5" ref="G113:G119">F113/E113*100</f>
        <v>66.84198402948402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4" customFormat="1" ht="25.5" customHeight="1">
      <c r="A114" s="296"/>
      <c r="B114" s="306" t="s">
        <v>424</v>
      </c>
      <c r="C114" s="298" t="s">
        <v>425</v>
      </c>
      <c r="D114" s="905">
        <v>0</v>
      </c>
      <c r="E114" s="905">
        <v>4147</v>
      </c>
      <c r="F114" s="905">
        <v>4147</v>
      </c>
      <c r="G114" s="196">
        <f t="shared" si="5"/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4" customFormat="1" ht="38.25">
      <c r="A115" s="296"/>
      <c r="B115" s="306" t="s">
        <v>426</v>
      </c>
      <c r="C115" s="298" t="s">
        <v>462</v>
      </c>
      <c r="D115" s="905">
        <v>0</v>
      </c>
      <c r="E115" s="905">
        <v>636</v>
      </c>
      <c r="F115" s="905">
        <v>636</v>
      </c>
      <c r="G115" s="196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4" customFormat="1" ht="12.75">
      <c r="A116" s="296"/>
      <c r="B116" s="306" t="s">
        <v>427</v>
      </c>
      <c r="C116" s="762" t="s">
        <v>428</v>
      </c>
      <c r="D116" s="905">
        <v>0</v>
      </c>
      <c r="E116" s="905">
        <v>130</v>
      </c>
      <c r="F116" s="905">
        <v>130</v>
      </c>
      <c r="G116" s="196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4" customFormat="1" ht="25.5">
      <c r="A117" s="296"/>
      <c r="B117" s="306" t="s">
        <v>429</v>
      </c>
      <c r="C117" s="298" t="s">
        <v>463</v>
      </c>
      <c r="D117" s="905">
        <v>0</v>
      </c>
      <c r="E117" s="905">
        <v>269</v>
      </c>
      <c r="F117" s="905">
        <v>0</v>
      </c>
      <c r="G117" s="196">
        <f t="shared" si="5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4" customFormat="1" ht="25.5" customHeight="1">
      <c r="A118" s="296"/>
      <c r="B118" s="306" t="s">
        <v>430</v>
      </c>
      <c r="C118" s="298" t="s">
        <v>431</v>
      </c>
      <c r="D118" s="905">
        <v>0</v>
      </c>
      <c r="E118" s="905">
        <v>97000</v>
      </c>
      <c r="F118" s="905">
        <v>72401</v>
      </c>
      <c r="G118" s="196">
        <f t="shared" si="5"/>
        <v>74.64020618556701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4" customFormat="1" ht="25.5" customHeight="1">
      <c r="A119" s="296"/>
      <c r="B119" s="306" t="s">
        <v>432</v>
      </c>
      <c r="C119" s="298" t="s">
        <v>464</v>
      </c>
      <c r="D119" s="905">
        <v>0</v>
      </c>
      <c r="E119" s="905">
        <v>569</v>
      </c>
      <c r="F119" s="905">
        <v>569</v>
      </c>
      <c r="G119" s="196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4" customFormat="1" ht="12.75" customHeight="1">
      <c r="A120" s="296"/>
      <c r="B120" s="306" t="s">
        <v>433</v>
      </c>
      <c r="C120" s="298" t="s">
        <v>434</v>
      </c>
      <c r="D120" s="905">
        <v>0</v>
      </c>
      <c r="E120" s="905">
        <v>57</v>
      </c>
      <c r="F120" s="905">
        <v>46</v>
      </c>
      <c r="G120" s="196">
        <f aca="true" t="shared" si="6" ref="G120:G128">F120/E120*100</f>
        <v>80.7017543859649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4" customFormat="1" ht="12.75" customHeight="1">
      <c r="A121" s="296"/>
      <c r="B121" s="306" t="s">
        <v>435</v>
      </c>
      <c r="C121" s="298" t="s">
        <v>436</v>
      </c>
      <c r="D121" s="905">
        <v>0</v>
      </c>
      <c r="E121" s="905">
        <v>34</v>
      </c>
      <c r="F121" s="905">
        <v>34</v>
      </c>
      <c r="G121" s="196">
        <f t="shared" si="6"/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4" customFormat="1" ht="12.75">
      <c r="A122" s="296"/>
      <c r="B122" s="297">
        <v>33166</v>
      </c>
      <c r="C122" s="266" t="s">
        <v>437</v>
      </c>
      <c r="D122" s="905">
        <v>0</v>
      </c>
      <c r="E122" s="905">
        <v>1424</v>
      </c>
      <c r="F122" s="905">
        <v>1424</v>
      </c>
      <c r="G122" s="196">
        <f t="shared" si="6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4" customFormat="1" ht="12.75" customHeight="1">
      <c r="A123" s="252"/>
      <c r="B123" s="106">
        <v>33354</v>
      </c>
      <c r="C123" s="105" t="s">
        <v>438</v>
      </c>
      <c r="D123" s="905">
        <v>0</v>
      </c>
      <c r="E123" s="905">
        <v>3137</v>
      </c>
      <c r="F123" s="905">
        <v>2344</v>
      </c>
      <c r="G123" s="196">
        <f t="shared" si="6"/>
        <v>74.72107108702582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24" customFormat="1" ht="25.5">
      <c r="A124" s="252"/>
      <c r="B124" s="106" t="s">
        <v>439</v>
      </c>
      <c r="C124" s="105" t="s">
        <v>465</v>
      </c>
      <c r="D124" s="905">
        <v>0</v>
      </c>
      <c r="E124" s="905">
        <v>118</v>
      </c>
      <c r="F124" s="905">
        <v>118</v>
      </c>
      <c r="G124" s="196">
        <f t="shared" si="6"/>
        <v>100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</row>
    <row r="125" spans="1:239" s="84" customFormat="1" ht="25.5">
      <c r="A125" s="252"/>
      <c r="B125" s="106" t="s">
        <v>440</v>
      </c>
      <c r="C125" s="105" t="s">
        <v>441</v>
      </c>
      <c r="D125" s="905">
        <v>0</v>
      </c>
      <c r="E125" s="905">
        <v>1444</v>
      </c>
      <c r="F125" s="905">
        <v>1444</v>
      </c>
      <c r="G125" s="196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4" customFormat="1" ht="25.5">
      <c r="A126" s="252"/>
      <c r="B126" s="488" t="s">
        <v>442</v>
      </c>
      <c r="C126" s="578" t="s">
        <v>443</v>
      </c>
      <c r="D126" s="905">
        <v>0</v>
      </c>
      <c r="E126" s="905">
        <v>2324</v>
      </c>
      <c r="F126" s="905">
        <v>2324</v>
      </c>
      <c r="G126" s="196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4" customFormat="1" ht="25.5" customHeight="1">
      <c r="A127" s="252"/>
      <c r="B127" s="488" t="s">
        <v>444</v>
      </c>
      <c r="C127" s="105" t="s">
        <v>983</v>
      </c>
      <c r="D127" s="905">
        <v>0</v>
      </c>
      <c r="E127" s="905">
        <v>2389</v>
      </c>
      <c r="F127" s="905">
        <v>2389</v>
      </c>
      <c r="G127" s="196">
        <f t="shared" si="6"/>
        <v>100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4" customFormat="1" ht="12.75">
      <c r="A128" s="579"/>
      <c r="B128" s="488" t="s">
        <v>445</v>
      </c>
      <c r="C128" s="746" t="s">
        <v>466</v>
      </c>
      <c r="D128" s="905">
        <v>0</v>
      </c>
      <c r="E128" s="905">
        <v>24</v>
      </c>
      <c r="F128" s="905">
        <v>24</v>
      </c>
      <c r="G128" s="196">
        <f t="shared" si="6"/>
        <v>100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84" customFormat="1" ht="15" customHeight="1">
      <c r="A129" s="480"/>
      <c r="B129" s="481"/>
      <c r="C129" s="176" t="s">
        <v>446</v>
      </c>
      <c r="D129" s="914">
        <f>SUM(D113:D123)</f>
        <v>0</v>
      </c>
      <c r="E129" s="914">
        <f>SUM(E113:E128)</f>
        <v>165798</v>
      </c>
      <c r="F129" s="914">
        <f>SUM(F113:F128)</f>
        <v>122852</v>
      </c>
      <c r="G129" s="83">
        <f>F129/E129*100</f>
        <v>74.09739562600272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4" customFormat="1" ht="12.75" customHeight="1">
      <c r="A130" s="245"/>
      <c r="B130" s="246"/>
      <c r="C130" s="246"/>
      <c r="D130" s="12"/>
      <c r="E130" s="12"/>
      <c r="F130" s="12"/>
      <c r="G130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4" customFormat="1" ht="12.75">
      <c r="A131" s="245" t="s">
        <v>447</v>
      </c>
      <c r="B131" s="246"/>
      <c r="C131" s="246"/>
      <c r="D131" s="12"/>
      <c r="E131" s="12"/>
      <c r="F131" s="12"/>
      <c r="G13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4" customFormat="1" ht="9" customHeight="1">
      <c r="A132" s="245"/>
      <c r="B132" s="246"/>
      <c r="C132" s="246"/>
      <c r="D132" s="12"/>
      <c r="E132" s="12"/>
      <c r="F132" s="12"/>
      <c r="G13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4" customFormat="1" ht="25.5" customHeight="1">
      <c r="A133" s="5" t="s">
        <v>367</v>
      </c>
      <c r="B133" s="5" t="s">
        <v>368</v>
      </c>
      <c r="C133" s="4" t="s">
        <v>369</v>
      </c>
      <c r="D133" s="607" t="s">
        <v>239</v>
      </c>
      <c r="E133" s="608" t="s">
        <v>240</v>
      </c>
      <c r="F133" s="5" t="s">
        <v>176</v>
      </c>
      <c r="G133" s="36" t="s">
        <v>177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5" customFormat="1" ht="12.75">
      <c r="A134" s="240">
        <v>3000</v>
      </c>
      <c r="B134" s="106" t="s">
        <v>448</v>
      </c>
      <c r="C134" s="265" t="s">
        <v>449</v>
      </c>
      <c r="D134" s="905">
        <v>230</v>
      </c>
      <c r="E134" s="905">
        <v>220</v>
      </c>
      <c r="F134" s="905">
        <v>0</v>
      </c>
      <c r="G134" s="124">
        <f aca="true" t="shared" si="7" ref="G134:G147">F134/E134*100</f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  <c r="GK134" s="110"/>
      <c r="GL134" s="110"/>
      <c r="GM134" s="110"/>
      <c r="GN134" s="110"/>
      <c r="GO134" s="110"/>
      <c r="GP134" s="110"/>
      <c r="GQ134" s="110"/>
      <c r="GR134" s="110"/>
      <c r="GS134" s="110"/>
      <c r="GT134" s="110"/>
      <c r="GU134" s="110"/>
      <c r="GV134" s="110"/>
      <c r="GW134" s="110"/>
      <c r="GX134" s="110"/>
      <c r="GY134" s="110"/>
      <c r="GZ134" s="110"/>
      <c r="HA134" s="110"/>
      <c r="HB134" s="110"/>
      <c r="HC134" s="110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10"/>
      <c r="HQ134" s="110"/>
      <c r="HR134" s="110"/>
      <c r="HS134" s="110"/>
      <c r="HT134" s="110"/>
      <c r="HU134" s="110"/>
      <c r="HV134" s="110"/>
      <c r="HW134" s="110"/>
      <c r="HX134" s="110"/>
      <c r="HY134" s="110"/>
      <c r="HZ134" s="110"/>
      <c r="IA134" s="110"/>
      <c r="IB134" s="110"/>
      <c r="IC134" s="110"/>
      <c r="ID134" s="110"/>
      <c r="IE134" s="110"/>
    </row>
    <row r="135" spans="1:239" s="85" customFormat="1" ht="12.75" customHeight="1">
      <c r="A135" s="209"/>
      <c r="B135" s="106" t="s">
        <v>448</v>
      </c>
      <c r="C135" s="265" t="s">
        <v>450</v>
      </c>
      <c r="D135" s="905">
        <v>946</v>
      </c>
      <c r="E135" s="905">
        <v>838</v>
      </c>
      <c r="F135" s="905">
        <v>164</v>
      </c>
      <c r="G135" s="124">
        <f t="shared" si="7"/>
        <v>19.570405727923628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  <c r="GK135" s="110"/>
      <c r="GL135" s="110"/>
      <c r="GM135" s="110"/>
      <c r="GN135" s="110"/>
      <c r="GO135" s="110"/>
      <c r="GP135" s="110"/>
      <c r="GQ135" s="110"/>
      <c r="GR135" s="110"/>
      <c r="GS135" s="110"/>
      <c r="GT135" s="110"/>
      <c r="GU135" s="110"/>
      <c r="GV135" s="110"/>
      <c r="GW135" s="110"/>
      <c r="GX135" s="110"/>
      <c r="GY135" s="110"/>
      <c r="GZ135" s="110"/>
      <c r="HA135" s="110"/>
      <c r="HB135" s="110"/>
      <c r="HC135" s="110"/>
      <c r="HD135" s="110"/>
      <c r="HE135" s="110"/>
      <c r="HF135" s="110"/>
      <c r="HG135" s="110"/>
      <c r="HH135" s="110"/>
      <c r="HI135" s="110"/>
      <c r="HJ135" s="110"/>
      <c r="HK135" s="110"/>
      <c r="HL135" s="110"/>
      <c r="HM135" s="110"/>
      <c r="HN135" s="110"/>
      <c r="HO135" s="110"/>
      <c r="HP135" s="110"/>
      <c r="HQ135" s="110"/>
      <c r="HR135" s="110"/>
      <c r="HS135" s="110"/>
      <c r="HT135" s="110"/>
      <c r="HU135" s="110"/>
      <c r="HV135" s="110"/>
      <c r="HW135" s="110"/>
      <c r="HX135" s="110"/>
      <c r="HY135" s="110"/>
      <c r="HZ135" s="110"/>
      <c r="IA135" s="110"/>
      <c r="IB135" s="110"/>
      <c r="IC135" s="110"/>
      <c r="ID135" s="110"/>
      <c r="IE135" s="110"/>
    </row>
    <row r="136" spans="1:239" s="84" customFormat="1" ht="13.5" customHeight="1">
      <c r="A136" s="240"/>
      <c r="B136" s="106" t="s">
        <v>448</v>
      </c>
      <c r="C136" s="265" t="s">
        <v>451</v>
      </c>
      <c r="D136" s="905">
        <v>10</v>
      </c>
      <c r="E136" s="905">
        <v>10</v>
      </c>
      <c r="F136" s="905">
        <v>10</v>
      </c>
      <c r="G136" s="124">
        <f t="shared" si="7"/>
        <v>100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4" customFormat="1" ht="12.75">
      <c r="A137" s="209"/>
      <c r="B137" s="219" t="s">
        <v>448</v>
      </c>
      <c r="C137" s="27" t="s">
        <v>452</v>
      </c>
      <c r="D137" s="905">
        <v>455</v>
      </c>
      <c r="E137" s="905">
        <v>455</v>
      </c>
      <c r="F137" s="905">
        <v>358</v>
      </c>
      <c r="G137" s="124">
        <f t="shared" si="7"/>
        <v>78.68131868131869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4" customFormat="1" ht="12.75">
      <c r="A138" s="209"/>
      <c r="B138" s="221">
        <v>3299</v>
      </c>
      <c r="C138" s="107" t="s">
        <v>453</v>
      </c>
      <c r="D138" s="905">
        <v>600</v>
      </c>
      <c r="E138" s="905">
        <v>600</v>
      </c>
      <c r="F138" s="905">
        <v>279</v>
      </c>
      <c r="G138" s="124">
        <f t="shared" si="7"/>
        <v>46.5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4" customFormat="1" ht="12.75">
      <c r="A139" s="209"/>
      <c r="B139" s="106" t="s">
        <v>448</v>
      </c>
      <c r="C139" s="309" t="s">
        <v>454</v>
      </c>
      <c r="D139" s="905">
        <v>3000</v>
      </c>
      <c r="E139" s="905">
        <v>2670</v>
      </c>
      <c r="F139" s="905">
        <v>1037</v>
      </c>
      <c r="G139" s="124">
        <f t="shared" si="7"/>
        <v>38.838951310861425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4" customFormat="1" ht="12.75">
      <c r="A140" s="209"/>
      <c r="B140" s="106" t="s">
        <v>448</v>
      </c>
      <c r="C140" s="309" t="s">
        <v>488</v>
      </c>
      <c r="D140" s="905">
        <v>200</v>
      </c>
      <c r="E140" s="905">
        <v>480</v>
      </c>
      <c r="F140" s="905">
        <v>168</v>
      </c>
      <c r="G140" s="124">
        <f>F140/E140*100</f>
        <v>35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4" customFormat="1" ht="12.75" customHeight="1">
      <c r="A141" s="209"/>
      <c r="B141" s="220" t="s">
        <v>489</v>
      </c>
      <c r="C141" s="107" t="s">
        <v>490</v>
      </c>
      <c r="D141" s="905">
        <v>1500</v>
      </c>
      <c r="E141" s="905">
        <v>1500</v>
      </c>
      <c r="F141" s="905">
        <v>1409</v>
      </c>
      <c r="G141" s="124">
        <f t="shared" si="7"/>
        <v>93.93333333333334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4" customFormat="1" ht="25.5">
      <c r="A142" s="209"/>
      <c r="B142" s="106" t="s">
        <v>489</v>
      </c>
      <c r="C142" s="107" t="s">
        <v>467</v>
      </c>
      <c r="D142" s="905">
        <v>500</v>
      </c>
      <c r="E142" s="905">
        <v>508</v>
      </c>
      <c r="F142" s="905">
        <v>396</v>
      </c>
      <c r="G142" s="124">
        <f t="shared" si="7"/>
        <v>77.95275590551181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4" customFormat="1" ht="25.5">
      <c r="A143" s="209"/>
      <c r="B143" s="106" t="s">
        <v>489</v>
      </c>
      <c r="C143" s="107" t="s">
        <v>491</v>
      </c>
      <c r="D143" s="905">
        <v>400</v>
      </c>
      <c r="E143" s="905">
        <v>607</v>
      </c>
      <c r="F143" s="905">
        <v>233</v>
      </c>
      <c r="G143" s="124">
        <f t="shared" si="7"/>
        <v>38.38550247116969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4" customFormat="1" ht="12.75" customHeight="1">
      <c r="A144" s="209"/>
      <c r="B144" s="106" t="s">
        <v>489</v>
      </c>
      <c r="C144" s="107" t="s">
        <v>492</v>
      </c>
      <c r="D144" s="905">
        <v>4000</v>
      </c>
      <c r="E144" s="905">
        <v>4000</v>
      </c>
      <c r="F144" s="905">
        <v>4000</v>
      </c>
      <c r="G144" s="124">
        <f>F144/E144*100</f>
        <v>100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4" customFormat="1" ht="12.75" customHeight="1">
      <c r="A145" s="308"/>
      <c r="B145" s="106" t="s">
        <v>489</v>
      </c>
      <c r="C145" s="309" t="s">
        <v>493</v>
      </c>
      <c r="D145" s="905">
        <v>4000</v>
      </c>
      <c r="E145" s="905">
        <v>4000</v>
      </c>
      <c r="F145" s="905">
        <v>4000</v>
      </c>
      <c r="G145" s="124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4" customFormat="1" ht="12.75" customHeight="1">
      <c r="A146" s="308"/>
      <c r="B146" s="106" t="s">
        <v>489</v>
      </c>
      <c r="C146" s="309" t="s">
        <v>494</v>
      </c>
      <c r="D146" s="905">
        <v>1500</v>
      </c>
      <c r="E146" s="905">
        <v>1500</v>
      </c>
      <c r="F146" s="905">
        <v>1500</v>
      </c>
      <c r="G146" s="124">
        <f t="shared" si="7"/>
        <v>100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4" customFormat="1" ht="12.75" customHeight="1">
      <c r="A147" s="308"/>
      <c r="B147" s="106" t="s">
        <v>489</v>
      </c>
      <c r="C147" s="309" t="s">
        <v>495</v>
      </c>
      <c r="D147" s="905">
        <v>300</v>
      </c>
      <c r="E147" s="905">
        <v>56</v>
      </c>
      <c r="F147" s="905">
        <v>0</v>
      </c>
      <c r="G147" s="124">
        <f t="shared" si="7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4" customFormat="1" ht="12.75" customHeight="1">
      <c r="A148" s="308"/>
      <c r="B148" s="219" t="s">
        <v>496</v>
      </c>
      <c r="C148" s="27" t="s">
        <v>497</v>
      </c>
      <c r="D148" s="905">
        <v>2230</v>
      </c>
      <c r="E148" s="905">
        <v>2230</v>
      </c>
      <c r="F148" s="905">
        <v>230</v>
      </c>
      <c r="G148" s="124">
        <f aca="true" t="shared" si="8" ref="G148:G156">F148/E148*100</f>
        <v>10.31390134529148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4" customFormat="1" ht="12.75" customHeight="1">
      <c r="A149" s="308"/>
      <c r="B149" s="220" t="s">
        <v>496</v>
      </c>
      <c r="C149" s="107" t="s">
        <v>468</v>
      </c>
      <c r="D149" s="905">
        <v>1450</v>
      </c>
      <c r="E149" s="905">
        <v>1418</v>
      </c>
      <c r="F149" s="905">
        <v>1137</v>
      </c>
      <c r="G149" s="124">
        <f t="shared" si="8"/>
        <v>80.18335684062059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4" customFormat="1" ht="12.75" customHeight="1">
      <c r="A150" s="308"/>
      <c r="B150" s="106" t="s">
        <v>448</v>
      </c>
      <c r="C150" s="309" t="s">
        <v>498</v>
      </c>
      <c r="D150" s="905">
        <v>110</v>
      </c>
      <c r="E150" s="905">
        <v>0</v>
      </c>
      <c r="F150" s="905">
        <v>0</v>
      </c>
      <c r="G150" s="124"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4" customFormat="1" ht="39.75" customHeight="1">
      <c r="A151" s="308"/>
      <c r="B151" s="106" t="s">
        <v>499</v>
      </c>
      <c r="C151" s="309" t="s">
        <v>984</v>
      </c>
      <c r="D151" s="580">
        <v>0</v>
      </c>
      <c r="E151" s="580">
        <v>5000</v>
      </c>
      <c r="F151" s="580">
        <v>4932</v>
      </c>
      <c r="G151" s="124">
        <f t="shared" si="8"/>
        <v>98.64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24" customFormat="1" ht="25.5" customHeight="1">
      <c r="A152" s="906"/>
      <c r="B152" s="106" t="s">
        <v>489</v>
      </c>
      <c r="C152" s="580" t="s">
        <v>469</v>
      </c>
      <c r="D152" s="580">
        <v>0</v>
      </c>
      <c r="E152" s="580">
        <v>40000</v>
      </c>
      <c r="F152" s="580">
        <v>0</v>
      </c>
      <c r="G152" s="124">
        <f t="shared" si="8"/>
        <v>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</row>
    <row r="153" spans="1:239" s="84" customFormat="1" ht="25.5" customHeight="1">
      <c r="A153" s="308"/>
      <c r="B153" s="106" t="s">
        <v>500</v>
      </c>
      <c r="C153" s="309" t="s">
        <v>501</v>
      </c>
      <c r="D153" s="905">
        <v>0</v>
      </c>
      <c r="E153" s="905">
        <v>150</v>
      </c>
      <c r="F153" s="905">
        <v>150</v>
      </c>
      <c r="G153" s="124">
        <f t="shared" si="8"/>
        <v>100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24" customFormat="1" ht="38.25">
      <c r="A154" s="906"/>
      <c r="B154" s="106" t="s">
        <v>489</v>
      </c>
      <c r="C154" s="309" t="s">
        <v>502</v>
      </c>
      <c r="D154" s="580">
        <v>0</v>
      </c>
      <c r="E154" s="580">
        <v>200</v>
      </c>
      <c r="F154" s="580">
        <v>0</v>
      </c>
      <c r="G154" s="124">
        <f t="shared" si="8"/>
        <v>0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</row>
    <row r="155" spans="1:239" s="84" customFormat="1" ht="25.5" customHeight="1">
      <c r="A155" s="308"/>
      <c r="B155" s="106" t="s">
        <v>489</v>
      </c>
      <c r="C155" s="309" t="s">
        <v>503</v>
      </c>
      <c r="D155" s="580">
        <v>60</v>
      </c>
      <c r="E155" s="580">
        <v>60</v>
      </c>
      <c r="F155" s="580">
        <v>0</v>
      </c>
      <c r="G155" s="124">
        <f t="shared" si="8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4" customFormat="1" ht="15" customHeight="1">
      <c r="A156" s="480"/>
      <c r="B156" s="481"/>
      <c r="C156" s="176" t="s">
        <v>504</v>
      </c>
      <c r="D156" s="914">
        <f>SUM(D134:D155)</f>
        <v>21491</v>
      </c>
      <c r="E156" s="914">
        <f>SUM(E134:E155)</f>
        <v>66502</v>
      </c>
      <c r="F156" s="914">
        <f>SUM(F134:F155)</f>
        <v>20003</v>
      </c>
      <c r="G156" s="83">
        <f t="shared" si="8"/>
        <v>30.078794622718114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7" ht="12.75" customHeight="1">
      <c r="A157" s="56"/>
      <c r="B157" s="32"/>
      <c r="C157" s="32"/>
      <c r="D157" s="39"/>
      <c r="E157" s="185"/>
      <c r="F157" s="38"/>
      <c r="G157" s="29"/>
    </row>
    <row r="158" spans="1:239" s="84" customFormat="1" ht="14.25" customHeight="1">
      <c r="A158" s="34" t="s">
        <v>505</v>
      </c>
      <c r="B158" s="274"/>
      <c r="C158" s="8"/>
      <c r="D158" s="12"/>
      <c r="E158" s="12"/>
      <c r="F158" s="12"/>
      <c r="G15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4" customFormat="1" ht="9" customHeight="1">
      <c r="A159" s="243"/>
      <c r="B159" s="244"/>
      <c r="C159" s="14"/>
      <c r="D159" s="12"/>
      <c r="E159" s="12"/>
      <c r="F159" s="12"/>
      <c r="G15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4" customFormat="1" ht="25.5" customHeight="1">
      <c r="A160" s="5" t="s">
        <v>367</v>
      </c>
      <c r="B160" s="5" t="s">
        <v>422</v>
      </c>
      <c r="C160" s="4" t="s">
        <v>369</v>
      </c>
      <c r="D160" s="607" t="s">
        <v>239</v>
      </c>
      <c r="E160" s="608" t="s">
        <v>240</v>
      </c>
      <c r="F160" s="5" t="s">
        <v>176</v>
      </c>
      <c r="G160" s="36" t="s">
        <v>177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4" customFormat="1" ht="12.75" customHeight="1">
      <c r="A161" s="213">
        <v>3000</v>
      </c>
      <c r="B161" s="254" t="s">
        <v>506</v>
      </c>
      <c r="C161" s="309" t="s">
        <v>507</v>
      </c>
      <c r="D161" s="580">
        <v>12412</v>
      </c>
      <c r="E161" s="580">
        <v>12817</v>
      </c>
      <c r="F161" s="580">
        <v>12559</v>
      </c>
      <c r="G161" s="196">
        <f>F161/E161*100</f>
        <v>97.98704845127565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4" customFormat="1" ht="15" customHeight="1">
      <c r="A162" s="480"/>
      <c r="B162" s="481"/>
      <c r="C162" s="176" t="s">
        <v>508</v>
      </c>
      <c r="D162" s="82">
        <f>SUM(D161:D161)</f>
        <v>12412</v>
      </c>
      <c r="E162" s="82">
        <f>SUM(E161:E161)</f>
        <v>12817</v>
      </c>
      <c r="F162" s="82">
        <f>SUM(F161:F161)</f>
        <v>12559</v>
      </c>
      <c r="G162" s="234">
        <f>F162/E162*100</f>
        <v>97.98704845127565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4" customFormat="1" ht="9" customHeight="1">
      <c r="A163" s="241"/>
      <c r="B163" s="241"/>
      <c r="C163" s="241"/>
      <c r="D163" s="242"/>
      <c r="E163" s="242"/>
      <c r="F163" s="242"/>
      <c r="G163" s="25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7" ht="14.25" customHeight="1">
      <c r="A164" s="17" t="s">
        <v>509</v>
      </c>
      <c r="B164" s="17"/>
      <c r="C164" s="17"/>
      <c r="D164" s="40"/>
      <c r="E164" s="15"/>
      <c r="F164" s="58"/>
      <c r="G164" s="24"/>
    </row>
    <row r="165" spans="1:7" ht="9" customHeight="1">
      <c r="A165" s="17"/>
      <c r="B165" s="17"/>
      <c r="C165" s="17"/>
      <c r="D165" s="40"/>
      <c r="E165" s="15"/>
      <c r="F165" s="58"/>
      <c r="G165" s="24"/>
    </row>
    <row r="166" spans="1:7" ht="25.5" customHeight="1">
      <c r="A166" s="5" t="s">
        <v>367</v>
      </c>
      <c r="B166" s="5" t="s">
        <v>368</v>
      </c>
      <c r="C166" s="4" t="s">
        <v>369</v>
      </c>
      <c r="D166" s="607" t="s">
        <v>239</v>
      </c>
      <c r="E166" s="608" t="s">
        <v>240</v>
      </c>
      <c r="F166" s="5" t="s">
        <v>176</v>
      </c>
      <c r="G166" s="36" t="s">
        <v>177</v>
      </c>
    </row>
    <row r="167" spans="1:7" s="58" customFormat="1" ht="25.5" customHeight="1">
      <c r="A167" s="106" t="s">
        <v>393</v>
      </c>
      <c r="B167" s="103" t="s">
        <v>506</v>
      </c>
      <c r="C167" s="580" t="s">
        <v>510</v>
      </c>
      <c r="D167" s="580">
        <v>5500</v>
      </c>
      <c r="E167" s="580">
        <v>5650</v>
      </c>
      <c r="F167" s="580">
        <v>250</v>
      </c>
      <c r="G167" s="123">
        <f>F167/E167*100</f>
        <v>4.424778761061947</v>
      </c>
    </row>
    <row r="168" spans="1:239" s="24" customFormat="1" ht="15" customHeight="1">
      <c r="A168" s="139"/>
      <c r="B168" s="153"/>
      <c r="C168" s="152" t="s">
        <v>388</v>
      </c>
      <c r="D168" s="140">
        <f>SUM(D167)</f>
        <v>5500</v>
      </c>
      <c r="E168" s="140">
        <f>SUM(E167)</f>
        <v>5650</v>
      </c>
      <c r="F168" s="140">
        <f>SUM(F167)</f>
        <v>250</v>
      </c>
      <c r="G168" s="83">
        <f>F168/E168*100</f>
        <v>4.424778761061947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24" customFormat="1" ht="12.75">
      <c r="A169" s="13"/>
      <c r="B169" s="50"/>
      <c r="C169" s="141"/>
      <c r="D169" s="142"/>
      <c r="E169" s="142"/>
      <c r="F169" s="142"/>
      <c r="G169" s="25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24" customFormat="1" ht="14.25" customHeight="1">
      <c r="A170" s="812" t="s">
        <v>511</v>
      </c>
      <c r="B170" s="813"/>
      <c r="C170" s="813"/>
      <c r="D170" s="142"/>
      <c r="E170" s="143"/>
      <c r="F170" s="144"/>
      <c r="G170" s="25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24" customFormat="1" ht="9" customHeight="1">
      <c r="A171" s="494"/>
      <c r="B171" s="495"/>
      <c r="C171" s="495"/>
      <c r="D171" s="142"/>
      <c r="E171" s="143"/>
      <c r="F171" s="144"/>
      <c r="G171" s="25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4" customFormat="1" ht="25.5" customHeight="1">
      <c r="A172" s="5" t="s">
        <v>367</v>
      </c>
      <c r="B172" s="5" t="s">
        <v>368</v>
      </c>
      <c r="C172" s="4" t="s">
        <v>369</v>
      </c>
      <c r="D172" s="607" t="s">
        <v>239</v>
      </c>
      <c r="E172" s="608" t="s">
        <v>240</v>
      </c>
      <c r="F172" s="5" t="s">
        <v>176</v>
      </c>
      <c r="G172" s="36" t="s">
        <v>177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4" customFormat="1" ht="25.5" customHeight="1">
      <c r="A173" s="106" t="s">
        <v>393</v>
      </c>
      <c r="B173" s="255" t="s">
        <v>512</v>
      </c>
      <c r="C173" s="580" t="s">
        <v>513</v>
      </c>
      <c r="D173" s="122">
        <v>500</v>
      </c>
      <c r="E173" s="122">
        <v>500</v>
      </c>
      <c r="F173" s="122">
        <v>477</v>
      </c>
      <c r="G173" s="196">
        <f>F173/E173*100</f>
        <v>95.39999999999999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4" customFormat="1" ht="25.5" customHeight="1">
      <c r="A174" s="106" t="s">
        <v>393</v>
      </c>
      <c r="B174" s="255" t="s">
        <v>514</v>
      </c>
      <c r="C174" s="580" t="s">
        <v>515</v>
      </c>
      <c r="D174" s="122">
        <v>500</v>
      </c>
      <c r="E174" s="122">
        <v>500</v>
      </c>
      <c r="F174" s="122">
        <v>229</v>
      </c>
      <c r="G174" s="196">
        <f>F174/E174*100</f>
        <v>45.800000000000004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4" customFormat="1" ht="25.5">
      <c r="A175" s="106" t="s">
        <v>393</v>
      </c>
      <c r="B175" s="255" t="s">
        <v>448</v>
      </c>
      <c r="C175" s="580" t="s">
        <v>516</v>
      </c>
      <c r="D175" s="122">
        <v>500</v>
      </c>
      <c r="E175" s="122">
        <v>500</v>
      </c>
      <c r="F175" s="122">
        <v>0</v>
      </c>
      <c r="G175" s="196">
        <f>F175/E175*100</f>
        <v>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239" s="84" customFormat="1" ht="12.75" customHeight="1">
      <c r="A176" s="106" t="s">
        <v>393</v>
      </c>
      <c r="B176" s="255" t="s">
        <v>517</v>
      </c>
      <c r="C176" s="580" t="s">
        <v>518</v>
      </c>
      <c r="D176" s="122">
        <v>2735</v>
      </c>
      <c r="E176" s="122">
        <v>2735</v>
      </c>
      <c r="F176" s="122">
        <v>0</v>
      </c>
      <c r="G176" s="196">
        <f>F176/E176*100</f>
        <v>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84" customFormat="1" ht="15" customHeight="1">
      <c r="A177" s="480"/>
      <c r="B177" s="481"/>
      <c r="C177" s="176" t="s">
        <v>519</v>
      </c>
      <c r="D177" s="82">
        <f>SUM(D173:D176)</f>
        <v>4235</v>
      </c>
      <c r="E177" s="82">
        <f>SUM(E173:E176)</f>
        <v>4235</v>
      </c>
      <c r="F177" s="82">
        <f>SUM(F173:F176)</f>
        <v>706</v>
      </c>
      <c r="G177" s="234">
        <f>F177/E177*100</f>
        <v>16.670602125147578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84" customFormat="1" ht="12.75" customHeight="1">
      <c r="A178" s="241"/>
      <c r="B178" s="241"/>
      <c r="C178" s="241"/>
      <c r="D178" s="242"/>
      <c r="E178" s="242"/>
      <c r="F178" s="242"/>
      <c r="G178" s="49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84" customFormat="1" ht="14.25" customHeight="1">
      <c r="A179" s="17" t="s">
        <v>520</v>
      </c>
      <c r="B179" s="17"/>
      <c r="C179" s="17"/>
      <c r="D179" s="17"/>
      <c r="E179" s="17"/>
      <c r="F179" s="242"/>
      <c r="G179" s="49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</row>
    <row r="180" spans="1:239" s="84" customFormat="1" ht="9" customHeight="1">
      <c r="A180" s="270"/>
      <c r="B180" s="270"/>
      <c r="C180" s="270"/>
      <c r="D180" s="270"/>
      <c r="E180" s="270"/>
      <c r="F180" s="242"/>
      <c r="G180" s="49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4" customFormat="1" ht="25.5" customHeight="1">
      <c r="A181" s="5" t="s">
        <v>367</v>
      </c>
      <c r="B181" s="5" t="s">
        <v>368</v>
      </c>
      <c r="C181" s="4" t="s">
        <v>369</v>
      </c>
      <c r="D181" s="607" t="s">
        <v>239</v>
      </c>
      <c r="E181" s="608" t="s">
        <v>240</v>
      </c>
      <c r="F181" s="5" t="s">
        <v>176</v>
      </c>
      <c r="G181" s="36" t="s">
        <v>177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4" customFormat="1" ht="12.75" customHeight="1">
      <c r="A182" s="106" t="s">
        <v>506</v>
      </c>
      <c r="B182" s="255" t="s">
        <v>521</v>
      </c>
      <c r="C182" s="107" t="s">
        <v>522</v>
      </c>
      <c r="D182" s="122">
        <v>6000</v>
      </c>
      <c r="E182" s="122">
        <v>6000</v>
      </c>
      <c r="F182" s="122">
        <v>5728</v>
      </c>
      <c r="G182" s="196">
        <f>F182/E182*100</f>
        <v>95.46666666666667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4" customFormat="1" ht="15" customHeight="1">
      <c r="A183" s="480"/>
      <c r="B183" s="481"/>
      <c r="C183" s="176" t="s">
        <v>523</v>
      </c>
      <c r="D183" s="82">
        <f>SUM(D182)</f>
        <v>6000</v>
      </c>
      <c r="E183" s="82">
        <f>SUM(E182)</f>
        <v>6000</v>
      </c>
      <c r="F183" s="82">
        <f>SUM(F182)</f>
        <v>5728</v>
      </c>
      <c r="G183" s="234">
        <f>F183/E183*100</f>
        <v>95.46666666666667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4" customFormat="1" ht="12.75" customHeight="1">
      <c r="A184" s="241"/>
      <c r="B184" s="241"/>
      <c r="C184" s="17"/>
      <c r="D184" s="242"/>
      <c r="E184" s="242"/>
      <c r="F184" s="242"/>
      <c r="G184" s="49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753" customFormat="1" ht="12.75" customHeight="1">
      <c r="A185" s="945" t="s">
        <v>524</v>
      </c>
      <c r="B185" s="946"/>
      <c r="C185" s="946"/>
      <c r="D185" s="755"/>
      <c r="E185" s="755"/>
      <c r="F185" s="755"/>
      <c r="G185" s="755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1"/>
      <c r="ER185" s="111"/>
      <c r="ES185" s="111"/>
      <c r="ET185" s="111"/>
      <c r="EU185" s="111"/>
      <c r="EV185" s="111"/>
      <c r="EW185" s="111"/>
      <c r="EX185" s="111"/>
      <c r="EY185" s="111"/>
      <c r="EZ185" s="111"/>
      <c r="FA185" s="111"/>
      <c r="FB185" s="111"/>
      <c r="FC185" s="111"/>
      <c r="FD185" s="111"/>
      <c r="FE185" s="111"/>
      <c r="FF185" s="111"/>
      <c r="FG185" s="111"/>
      <c r="FH185" s="111"/>
      <c r="FI185" s="111"/>
      <c r="FJ185" s="111"/>
      <c r="FK185" s="111"/>
      <c r="FL185" s="111"/>
      <c r="FM185" s="111"/>
      <c r="FN185" s="111"/>
      <c r="FO185" s="111"/>
      <c r="FP185" s="111"/>
      <c r="FQ185" s="111"/>
      <c r="FR185" s="111"/>
      <c r="FS185" s="111"/>
      <c r="FT185" s="111"/>
      <c r="FU185" s="111"/>
      <c r="FV185" s="111"/>
      <c r="FW185" s="111"/>
      <c r="FX185" s="111"/>
      <c r="FY185" s="111"/>
      <c r="FZ185" s="111"/>
      <c r="GA185" s="111"/>
      <c r="GB185" s="111"/>
      <c r="GC185" s="111"/>
      <c r="GD185" s="111"/>
      <c r="GE185" s="111"/>
      <c r="GF185" s="111"/>
      <c r="GG185" s="111"/>
      <c r="GH185" s="111"/>
      <c r="GI185" s="111"/>
      <c r="GJ185" s="111"/>
      <c r="GK185" s="111"/>
      <c r="GL185" s="111"/>
      <c r="GM185" s="111"/>
      <c r="GN185" s="111"/>
      <c r="GO185" s="111"/>
      <c r="GP185" s="111"/>
      <c r="GQ185" s="111"/>
      <c r="GR185" s="111"/>
      <c r="GS185" s="111"/>
      <c r="GT185" s="111"/>
      <c r="GU185" s="111"/>
      <c r="GV185" s="111"/>
      <c r="GW185" s="111"/>
      <c r="GX185" s="111"/>
      <c r="GY185" s="111"/>
      <c r="GZ185" s="111"/>
      <c r="HA185" s="111"/>
      <c r="HB185" s="111"/>
      <c r="HC185" s="111"/>
      <c r="HD185" s="111"/>
      <c r="HE185" s="111"/>
      <c r="HF185" s="111"/>
      <c r="HG185" s="111"/>
      <c r="HH185" s="111"/>
      <c r="HI185" s="111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  <c r="HT185" s="111"/>
      <c r="HU185" s="111"/>
      <c r="HV185" s="111"/>
      <c r="HW185" s="111"/>
      <c r="HX185" s="111"/>
      <c r="HY185" s="111"/>
      <c r="HZ185" s="111"/>
      <c r="IA185" s="111"/>
      <c r="IB185" s="111"/>
      <c r="IC185" s="111"/>
      <c r="ID185" s="111"/>
      <c r="IE185" s="111"/>
    </row>
    <row r="186" spans="1:239" s="84" customFormat="1" ht="9" customHeight="1">
      <c r="A186" s="241"/>
      <c r="B186" s="241"/>
      <c r="C186" s="17"/>
      <c r="D186" s="242"/>
      <c r="E186" s="242"/>
      <c r="F186" s="242"/>
      <c r="G186" s="49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4" customFormat="1" ht="25.5" customHeight="1">
      <c r="A187" s="5" t="s">
        <v>367</v>
      </c>
      <c r="B187" s="5" t="s">
        <v>368</v>
      </c>
      <c r="C187" s="4" t="s">
        <v>369</v>
      </c>
      <c r="D187" s="607" t="s">
        <v>239</v>
      </c>
      <c r="E187" s="608" t="s">
        <v>240</v>
      </c>
      <c r="F187" s="5" t="s">
        <v>176</v>
      </c>
      <c r="G187" s="36" t="s">
        <v>177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4" customFormat="1" ht="25.5">
      <c r="A188" s="106" t="s">
        <v>393</v>
      </c>
      <c r="B188" s="255" t="s">
        <v>525</v>
      </c>
      <c r="C188" s="756" t="s">
        <v>470</v>
      </c>
      <c r="D188" s="122">
        <v>0</v>
      </c>
      <c r="E188" s="122">
        <v>981</v>
      </c>
      <c r="F188" s="122">
        <v>981</v>
      </c>
      <c r="G188" s="757">
        <f>F188/E188*100</f>
        <v>100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4" customFormat="1" ht="12.75">
      <c r="A189" s="202"/>
      <c r="B189" s="913"/>
      <c r="C189" s="176" t="s">
        <v>526</v>
      </c>
      <c r="D189" s="82" t="s">
        <v>527</v>
      </c>
      <c r="E189" s="82" t="s">
        <v>528</v>
      </c>
      <c r="F189" s="82" t="s">
        <v>528</v>
      </c>
      <c r="G189" s="234">
        <f>F189/E189*100</f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4" customFormat="1" ht="12.75" customHeight="1">
      <c r="A190" s="241"/>
      <c r="B190" s="241"/>
      <c r="C190" s="17"/>
      <c r="D190" s="242"/>
      <c r="E190" s="242"/>
      <c r="F190" s="242"/>
      <c r="G190" s="49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24" customFormat="1" ht="12.75">
      <c r="A191" s="146"/>
      <c r="B191" s="155"/>
      <c r="C191" s="154" t="s">
        <v>389</v>
      </c>
      <c r="D191" s="147">
        <f>D70+D91+D108+D129+D156+D162+D168+D177+D183</f>
        <v>4054254</v>
      </c>
      <c r="E191" s="147">
        <f>E70+E91+E108+E129+E156+E162+E168+E177+E183+E189</f>
        <v>4422214</v>
      </c>
      <c r="F191" s="147">
        <f>F70+F91+F108+F129+F156+F162+F168+F177+F183+F189</f>
        <v>3300397</v>
      </c>
      <c r="G191" s="249">
        <f>F191/E191*100</f>
        <v>74.63223172827004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24" customFormat="1" ht="12.75" customHeight="1">
      <c r="A192" s="13"/>
      <c r="B192" s="50"/>
      <c r="C192" s="141"/>
      <c r="D192" s="142"/>
      <c r="E192" s="143"/>
      <c r="F192" s="144"/>
      <c r="G192" s="145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</row>
    <row r="193" spans="1:239" s="84" customFormat="1" ht="15.75">
      <c r="A193" s="55" t="s">
        <v>529</v>
      </c>
      <c r="B193" s="24"/>
      <c r="C193" s="24"/>
      <c r="D193" s="58"/>
      <c r="E193" s="58"/>
      <c r="F193" s="58"/>
      <c r="G193" s="24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4" customFormat="1" ht="7.5" customHeight="1">
      <c r="A194" s="24"/>
      <c r="B194"/>
      <c r="C194"/>
      <c r="D194" s="12"/>
      <c r="E194" s="12"/>
      <c r="F194" s="12"/>
      <c r="G19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4" customFormat="1" ht="14.25" customHeight="1">
      <c r="A195" s="46" t="s">
        <v>391</v>
      </c>
      <c r="B195"/>
      <c r="C195"/>
      <c r="D195" s="12"/>
      <c r="E195" s="12"/>
      <c r="F195" s="12"/>
      <c r="G195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4" customFormat="1" ht="9" customHeight="1">
      <c r="A196" s="46"/>
      <c r="B196"/>
      <c r="C196"/>
      <c r="D196" s="12"/>
      <c r="E196" s="12"/>
      <c r="F196" s="12"/>
      <c r="G196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4" customFormat="1" ht="25.5" customHeight="1">
      <c r="A197" s="5" t="s">
        <v>367</v>
      </c>
      <c r="B197" s="5" t="s">
        <v>368</v>
      </c>
      <c r="C197" s="4" t="s">
        <v>369</v>
      </c>
      <c r="D197" s="607" t="s">
        <v>239</v>
      </c>
      <c r="E197" s="608" t="s">
        <v>240</v>
      </c>
      <c r="F197" s="5" t="s">
        <v>176</v>
      </c>
      <c r="G197" s="36" t="s">
        <v>177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7" ht="12.75" customHeight="1">
      <c r="A198" s="255" t="s">
        <v>530</v>
      </c>
      <c r="B198" s="229">
        <v>3317</v>
      </c>
      <c r="C198" s="95" t="s">
        <v>531</v>
      </c>
      <c r="D198" s="122">
        <v>600</v>
      </c>
      <c r="E198" s="122">
        <v>400</v>
      </c>
      <c r="F198" s="122">
        <v>13</v>
      </c>
      <c r="G198" s="196">
        <f>F198/E198*100</f>
        <v>3.25</v>
      </c>
    </row>
    <row r="199" spans="1:7" ht="51.75" customHeight="1">
      <c r="A199" s="255" t="s">
        <v>530</v>
      </c>
      <c r="B199" s="229">
        <v>3319</v>
      </c>
      <c r="C199" s="95" t="s">
        <v>532</v>
      </c>
      <c r="D199" s="122">
        <v>1310</v>
      </c>
      <c r="E199" s="122">
        <v>1250</v>
      </c>
      <c r="F199" s="122">
        <v>831</v>
      </c>
      <c r="G199" s="196">
        <f>F199/E199*100</f>
        <v>66.47999999999999</v>
      </c>
    </row>
    <row r="200" spans="1:7" ht="25.5" customHeight="1">
      <c r="A200" s="670" t="s">
        <v>530</v>
      </c>
      <c r="B200" s="255" t="s">
        <v>533</v>
      </c>
      <c r="C200" s="95" t="s">
        <v>534</v>
      </c>
      <c r="D200" s="122">
        <v>0</v>
      </c>
      <c r="E200" s="122">
        <v>60</v>
      </c>
      <c r="F200" s="122">
        <v>60</v>
      </c>
      <c r="G200" s="196">
        <f>F200/E200*100</f>
        <v>100</v>
      </c>
    </row>
    <row r="201" spans="1:239" s="84" customFormat="1" ht="15" customHeight="1">
      <c r="A201" s="139"/>
      <c r="B201" s="153"/>
      <c r="C201" s="152" t="s">
        <v>384</v>
      </c>
      <c r="D201" s="918">
        <f>SUM(D198:D199)</f>
        <v>1910</v>
      </c>
      <c r="E201" s="918">
        <f>SUM(E198:E200)</f>
        <v>1710</v>
      </c>
      <c r="F201" s="918">
        <f>SUM(F198:F200)</f>
        <v>904</v>
      </c>
      <c r="G201" s="234">
        <f>F201/E201*100</f>
        <v>52.865497076023395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84" customFormat="1" ht="12.75" customHeight="1">
      <c r="A202" s="13"/>
      <c r="B202" s="50"/>
      <c r="C202" s="141"/>
      <c r="D202" s="233"/>
      <c r="E202" s="143"/>
      <c r="F202" s="144"/>
      <c r="G202" s="25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4" customFormat="1" ht="13.5" customHeight="1">
      <c r="A203" s="421" t="s">
        <v>535</v>
      </c>
      <c r="B203" s="142"/>
      <c r="C203" s="143"/>
      <c r="D203" s="144"/>
      <c r="E203" s="143"/>
      <c r="F203" s="144"/>
      <c r="G203" s="2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4" customFormat="1" ht="9" customHeight="1">
      <c r="A204" s="421"/>
      <c r="B204" s="142"/>
      <c r="C204" s="143"/>
      <c r="D204" s="144"/>
      <c r="E204" s="143"/>
      <c r="F204" s="144"/>
      <c r="G204" s="2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4" customFormat="1" ht="25.5" customHeight="1">
      <c r="A205" s="5" t="s">
        <v>367</v>
      </c>
      <c r="B205" s="5" t="s">
        <v>368</v>
      </c>
      <c r="C205" s="4" t="s">
        <v>369</v>
      </c>
      <c r="D205" s="607" t="s">
        <v>239</v>
      </c>
      <c r="E205" s="608" t="s">
        <v>240</v>
      </c>
      <c r="F205" s="5" t="s">
        <v>176</v>
      </c>
      <c r="G205" s="36" t="s">
        <v>177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4" customFormat="1" ht="12.75">
      <c r="A206" s="106" t="s">
        <v>530</v>
      </c>
      <c r="B206" s="103">
        <v>3311</v>
      </c>
      <c r="C206" s="95" t="s">
        <v>536</v>
      </c>
      <c r="D206" s="122">
        <v>26227</v>
      </c>
      <c r="E206" s="122">
        <v>26912</v>
      </c>
      <c r="F206" s="122">
        <v>20350</v>
      </c>
      <c r="G206" s="196">
        <f aca="true" t="shared" si="9" ref="G206:G212">F206/E206*100</f>
        <v>75.61682520808561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4" customFormat="1" ht="13.5" customHeight="1">
      <c r="A207" s="106" t="s">
        <v>530</v>
      </c>
      <c r="B207" s="206">
        <v>3314</v>
      </c>
      <c r="C207" s="95" t="s">
        <v>537</v>
      </c>
      <c r="D207" s="122">
        <v>21189</v>
      </c>
      <c r="E207" s="122">
        <v>21265</v>
      </c>
      <c r="F207" s="122">
        <v>15595</v>
      </c>
      <c r="G207" s="196">
        <f t="shared" si="9"/>
        <v>73.33646837526452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84" customFormat="1" ht="12.75">
      <c r="A208" s="106" t="s">
        <v>530</v>
      </c>
      <c r="B208" s="206">
        <v>3315</v>
      </c>
      <c r="C208" s="95" t="s">
        <v>538</v>
      </c>
      <c r="D208" s="122">
        <v>59327</v>
      </c>
      <c r="E208" s="122">
        <v>59685</v>
      </c>
      <c r="F208" s="122">
        <v>44183</v>
      </c>
      <c r="G208" s="196">
        <f t="shared" si="9"/>
        <v>74.02697495183044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84" customFormat="1" ht="24.75" customHeight="1">
      <c r="A209" s="106" t="s">
        <v>530</v>
      </c>
      <c r="B209" s="103">
        <v>3315</v>
      </c>
      <c r="C209" s="95" t="s">
        <v>539</v>
      </c>
      <c r="D209" s="122">
        <v>0</v>
      </c>
      <c r="E209" s="122">
        <v>13000</v>
      </c>
      <c r="F209" s="122">
        <v>4000</v>
      </c>
      <c r="G209" s="196">
        <f t="shared" si="9"/>
        <v>30.76923076923077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4" customFormat="1" ht="12.75">
      <c r="A210" s="103" t="s">
        <v>530</v>
      </c>
      <c r="B210" s="476">
        <v>2143</v>
      </c>
      <c r="C210" s="95" t="s">
        <v>540</v>
      </c>
      <c r="D210" s="122">
        <v>4190</v>
      </c>
      <c r="E210" s="122">
        <v>10909</v>
      </c>
      <c r="F210" s="122">
        <v>9860</v>
      </c>
      <c r="G210" s="196">
        <f t="shared" si="9"/>
        <v>90.38408653405445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4" customFormat="1" ht="38.25" customHeight="1">
      <c r="A211" s="106" t="s">
        <v>530</v>
      </c>
      <c r="B211" s="103">
        <v>2143</v>
      </c>
      <c r="C211" s="95" t="s">
        <v>541</v>
      </c>
      <c r="D211" s="122">
        <v>17380</v>
      </c>
      <c r="E211" s="122">
        <v>17380</v>
      </c>
      <c r="F211" s="122">
        <v>4150</v>
      </c>
      <c r="G211" s="123">
        <f>F211/E211*100</f>
        <v>23.87802071346375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4" customFormat="1" ht="15" customHeight="1">
      <c r="A212" s="139"/>
      <c r="B212" s="153"/>
      <c r="C212" s="152" t="s">
        <v>542</v>
      </c>
      <c r="D212" s="140">
        <f>SUM(D206:D211)</f>
        <v>128313</v>
      </c>
      <c r="E212" s="140">
        <f>SUM(E206:E211)</f>
        <v>149151</v>
      </c>
      <c r="F212" s="140">
        <f>SUM(F206:F211)</f>
        <v>98138</v>
      </c>
      <c r="G212" s="83">
        <f t="shared" si="9"/>
        <v>65.79774859035474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4" customFormat="1" ht="12.75" customHeight="1">
      <c r="A213" s="13"/>
      <c r="B213" s="50"/>
      <c r="C213" s="141"/>
      <c r="D213" s="142"/>
      <c r="E213" s="143"/>
      <c r="F213" s="144"/>
      <c r="G213" s="25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4" customFormat="1" ht="14.25" customHeight="1">
      <c r="A214" s="321" t="s">
        <v>543</v>
      </c>
      <c r="B214" s="321"/>
      <c r="C214" s="321"/>
      <c r="D214" s="321"/>
      <c r="E214" s="321"/>
      <c r="F214" s="321"/>
      <c r="G214" s="321"/>
      <c r="H214" s="12"/>
      <c r="I214" s="760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4" customFormat="1" ht="9" customHeight="1">
      <c r="A215" s="321"/>
      <c r="B215" s="321"/>
      <c r="C215" s="321"/>
      <c r="D215" s="321"/>
      <c r="E215" s="321"/>
      <c r="F215" s="321"/>
      <c r="G215" s="321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4" customFormat="1" ht="25.5" customHeight="1">
      <c r="A216" s="5" t="s">
        <v>367</v>
      </c>
      <c r="B216" s="5" t="s">
        <v>368</v>
      </c>
      <c r="C216" s="4" t="s">
        <v>369</v>
      </c>
      <c r="D216" s="607" t="s">
        <v>239</v>
      </c>
      <c r="E216" s="608" t="s">
        <v>240</v>
      </c>
      <c r="F216" s="5" t="s">
        <v>176</v>
      </c>
      <c r="G216" s="36" t="s">
        <v>177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4" customFormat="1" ht="25.5">
      <c r="A217" s="106" t="s">
        <v>530</v>
      </c>
      <c r="B217" s="103">
        <v>3314</v>
      </c>
      <c r="C217" s="95" t="s">
        <v>544</v>
      </c>
      <c r="D217" s="122">
        <v>7094</v>
      </c>
      <c r="E217" s="122">
        <v>7094</v>
      </c>
      <c r="F217" s="122">
        <v>4729</v>
      </c>
      <c r="G217" s="124">
        <f>F217/E217*100</f>
        <v>66.66196786016351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4" customFormat="1" ht="25.5" customHeight="1">
      <c r="A218" s="106" t="s">
        <v>530</v>
      </c>
      <c r="B218" s="229">
        <v>3317</v>
      </c>
      <c r="C218" s="95" t="s">
        <v>545</v>
      </c>
      <c r="D218" s="122">
        <v>200</v>
      </c>
      <c r="E218" s="122">
        <v>200</v>
      </c>
      <c r="F218" s="122">
        <v>200</v>
      </c>
      <c r="G218" s="124">
        <f>F218/E218*100</f>
        <v>100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4" customFormat="1" ht="25.5" customHeight="1">
      <c r="A219" s="106" t="s">
        <v>530</v>
      </c>
      <c r="B219" s="103">
        <v>3399</v>
      </c>
      <c r="C219" s="95" t="s">
        <v>546</v>
      </c>
      <c r="D219" s="122">
        <v>1000</v>
      </c>
      <c r="E219" s="122">
        <v>1506</v>
      </c>
      <c r="F219" s="122">
        <v>355</v>
      </c>
      <c r="G219" s="124">
        <f>F219/E219*100</f>
        <v>23.57237715803453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4" customFormat="1" ht="15" customHeight="1">
      <c r="A220" s="139"/>
      <c r="B220" s="153"/>
      <c r="C220" s="152" t="s">
        <v>547</v>
      </c>
      <c r="D220" s="140">
        <f>SUM(D217:D219)</f>
        <v>8294</v>
      </c>
      <c r="E220" s="140">
        <f>SUM(E217:E219)</f>
        <v>8800</v>
      </c>
      <c r="F220" s="140">
        <f>SUM(F217:F219)</f>
        <v>5284</v>
      </c>
      <c r="G220" s="83">
        <f>F220/E220*100</f>
        <v>60.04545454545455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4" customFormat="1" ht="12.75" customHeight="1">
      <c r="A221" s="13"/>
      <c r="B221" s="50"/>
      <c r="C221" s="141"/>
      <c r="D221" s="52"/>
      <c r="E221" s="143"/>
      <c r="F221" s="144"/>
      <c r="G221" s="25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4" customFormat="1" ht="14.25" customHeight="1">
      <c r="A222" s="322" t="s">
        <v>511</v>
      </c>
      <c r="B222" s="323"/>
      <c r="C222" s="138"/>
      <c r="D222" s="52"/>
      <c r="E222" s="143"/>
      <c r="F222" s="144"/>
      <c r="G222" s="25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4" customFormat="1" ht="9" customHeight="1">
      <c r="A223" s="322"/>
      <c r="B223" s="323"/>
      <c r="C223" s="141"/>
      <c r="D223" s="52"/>
      <c r="E223" s="143"/>
      <c r="F223" s="144"/>
      <c r="G223" s="2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4" customFormat="1" ht="25.5" customHeight="1">
      <c r="A224" s="5" t="s">
        <v>367</v>
      </c>
      <c r="B224" s="5" t="s">
        <v>368</v>
      </c>
      <c r="C224" s="4" t="s">
        <v>369</v>
      </c>
      <c r="D224" s="607" t="s">
        <v>239</v>
      </c>
      <c r="E224" s="608" t="s">
        <v>240</v>
      </c>
      <c r="F224" s="5" t="s">
        <v>176</v>
      </c>
      <c r="G224" s="36" t="s">
        <v>177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4" customFormat="1" ht="25.5">
      <c r="A225" s="255">
        <v>4000</v>
      </c>
      <c r="B225" s="229">
        <v>3322</v>
      </c>
      <c r="C225" s="95" t="s">
        <v>471</v>
      </c>
      <c r="D225" s="122">
        <v>13000</v>
      </c>
      <c r="E225" s="122">
        <v>13000</v>
      </c>
      <c r="F225" s="122">
        <v>1639</v>
      </c>
      <c r="G225" s="196">
        <f>F225/E225*100</f>
        <v>12.607692307692309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4" customFormat="1" ht="25.5">
      <c r="A226" s="255" t="s">
        <v>530</v>
      </c>
      <c r="B226" s="229">
        <v>3322</v>
      </c>
      <c r="C226" s="95" t="s">
        <v>548</v>
      </c>
      <c r="D226" s="122">
        <v>500</v>
      </c>
      <c r="E226" s="122">
        <v>500</v>
      </c>
      <c r="F226" s="122">
        <v>60</v>
      </c>
      <c r="G226" s="196">
        <f aca="true" t="shared" si="10" ref="G226:G232">F226/E226*100</f>
        <v>12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4" customFormat="1" ht="15" customHeight="1">
      <c r="A227" s="139"/>
      <c r="B227" s="153"/>
      <c r="C227" s="152" t="s">
        <v>519</v>
      </c>
      <c r="D227" s="140">
        <f>SUM(D225:D226)</f>
        <v>13500</v>
      </c>
      <c r="E227" s="140">
        <f>SUM(E225:E226)</f>
        <v>13500</v>
      </c>
      <c r="F227" s="140">
        <f>SUM(F225:F226)</f>
        <v>1699</v>
      </c>
      <c r="G227" s="744">
        <f t="shared" si="10"/>
        <v>12.585185185185185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4" customFormat="1" ht="12.75">
      <c r="A228" s="13"/>
      <c r="B228" s="50"/>
      <c r="C228" s="141"/>
      <c r="D228" s="467"/>
      <c r="E228" s="467"/>
      <c r="F228" s="467"/>
      <c r="G228" s="467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4" customFormat="1" ht="14.25" customHeight="1">
      <c r="A229" s="322" t="s">
        <v>549</v>
      </c>
      <c r="B229" s="490"/>
      <c r="C229" s="186"/>
      <c r="D229" s="467"/>
      <c r="E229" s="467"/>
      <c r="F229" s="467"/>
      <c r="G229" s="467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4" customFormat="1" ht="9" customHeight="1">
      <c r="A230" s="322"/>
      <c r="B230" s="490"/>
      <c r="C230" s="186"/>
      <c r="D230" s="467"/>
      <c r="E230" s="467"/>
      <c r="F230" s="467"/>
      <c r="G230" s="467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4" customFormat="1" ht="25.5">
      <c r="A231" s="5" t="s">
        <v>367</v>
      </c>
      <c r="B231" s="5" t="s">
        <v>368</v>
      </c>
      <c r="C231" s="4" t="s">
        <v>369</v>
      </c>
      <c r="D231" s="607" t="s">
        <v>239</v>
      </c>
      <c r="E231" s="608" t="s">
        <v>240</v>
      </c>
      <c r="F231" s="5" t="s">
        <v>176</v>
      </c>
      <c r="G231" s="36" t="s">
        <v>177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4" customFormat="1" ht="38.25">
      <c r="A232" s="475">
        <v>4000</v>
      </c>
      <c r="B232" s="475">
        <v>2143</v>
      </c>
      <c r="C232" s="95" t="s">
        <v>550</v>
      </c>
      <c r="D232" s="122">
        <v>350</v>
      </c>
      <c r="E232" s="122">
        <v>350</v>
      </c>
      <c r="F232" s="122">
        <v>250</v>
      </c>
      <c r="G232" s="196">
        <f t="shared" si="10"/>
        <v>71.42857142857143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4" customFormat="1" ht="12.75">
      <c r="A233" s="229" t="s">
        <v>530</v>
      </c>
      <c r="B233" s="475">
        <v>2143</v>
      </c>
      <c r="C233" s="95" t="s">
        <v>551</v>
      </c>
      <c r="D233" s="122">
        <v>2000</v>
      </c>
      <c r="E233" s="122">
        <v>1494</v>
      </c>
      <c r="F233" s="122">
        <v>0</v>
      </c>
      <c r="G233" s="196">
        <f>F233/E233*100</f>
        <v>0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4" customFormat="1" ht="15" customHeight="1">
      <c r="A234" s="139"/>
      <c r="B234" s="153"/>
      <c r="C234" s="152" t="s">
        <v>552</v>
      </c>
      <c r="D234" s="140">
        <f>SUM(D232:D233)</f>
        <v>2350</v>
      </c>
      <c r="E234" s="140">
        <f>SUM(E232:E233)</f>
        <v>1844</v>
      </c>
      <c r="F234" s="140">
        <f>SUM(F232:F233)</f>
        <v>250</v>
      </c>
      <c r="G234" s="744">
        <f>F234/E234*100</f>
        <v>13.557483731019524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4" customFormat="1" ht="12.75">
      <c r="A235" s="141"/>
      <c r="B235" s="141"/>
      <c r="C235" s="141"/>
      <c r="D235" s="141"/>
      <c r="E235" s="141"/>
      <c r="F235" s="12"/>
      <c r="G235" s="14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4" customFormat="1" ht="12.75">
      <c r="A236" s="945" t="s">
        <v>524</v>
      </c>
      <c r="B236" s="946"/>
      <c r="C236" s="946"/>
      <c r="D236" s="755"/>
      <c r="E236" s="755"/>
      <c r="F236" s="755"/>
      <c r="G236" s="755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4" customFormat="1" ht="9" customHeight="1">
      <c r="A237" s="754"/>
      <c r="B237" s="755"/>
      <c r="C237" s="755"/>
      <c r="D237" s="755"/>
      <c r="E237" s="755"/>
      <c r="F237" s="755"/>
      <c r="G237" s="755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4" customFormat="1" ht="25.5">
      <c r="A238" s="5" t="s">
        <v>367</v>
      </c>
      <c r="B238" s="5" t="s">
        <v>368</v>
      </c>
      <c r="C238" s="4" t="s">
        <v>369</v>
      </c>
      <c r="D238" s="607" t="s">
        <v>239</v>
      </c>
      <c r="E238" s="608" t="s">
        <v>240</v>
      </c>
      <c r="F238" s="5" t="s">
        <v>176</v>
      </c>
      <c r="G238" s="36" t="s">
        <v>177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4" customFormat="1" ht="25.5" customHeight="1">
      <c r="A239" s="106" t="s">
        <v>530</v>
      </c>
      <c r="B239" s="255" t="s">
        <v>553</v>
      </c>
      <c r="C239" s="756" t="s">
        <v>985</v>
      </c>
      <c r="D239" s="122">
        <v>0</v>
      </c>
      <c r="E239" s="122">
        <v>35</v>
      </c>
      <c r="F239" s="122">
        <v>35</v>
      </c>
      <c r="G239" s="196">
        <f>F239/E239*100</f>
        <v>100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4" customFormat="1" ht="12.75">
      <c r="A240" s="202"/>
      <c r="B240" s="153"/>
      <c r="C240" s="176" t="s">
        <v>526</v>
      </c>
      <c r="D240" s="919" t="s">
        <v>527</v>
      </c>
      <c r="E240" s="140">
        <f>SUM(E239)</f>
        <v>35</v>
      </c>
      <c r="F240" s="140">
        <f>SUM(F239)</f>
        <v>35</v>
      </c>
      <c r="G240" s="234">
        <f>F240/E240*100</f>
        <v>100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4" customFormat="1" ht="9" customHeight="1">
      <c r="A241" s="141"/>
      <c r="B241" s="141"/>
      <c r="C241" s="141"/>
      <c r="D241" s="141"/>
      <c r="E241" s="141"/>
      <c r="F241" s="12"/>
      <c r="G241" s="141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4" customFormat="1" ht="15" customHeight="1">
      <c r="A242" s="146"/>
      <c r="B242" s="155"/>
      <c r="C242" s="154" t="s">
        <v>389</v>
      </c>
      <c r="D242" s="147">
        <f>D201+D212+D220+D227+D233</f>
        <v>154017</v>
      </c>
      <c r="E242" s="147">
        <f>E201+E212+E220+E227+E233+E232+E240</f>
        <v>175040</v>
      </c>
      <c r="F242" s="147">
        <f>F201+F212+F220+F227+F233+F232+F240</f>
        <v>106310</v>
      </c>
      <c r="G242" s="7">
        <f>F242/E242*100</f>
        <v>60.734689213893965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4" customFormat="1" ht="12.75" customHeight="1">
      <c r="A243" s="13"/>
      <c r="B243" s="50"/>
      <c r="C243" s="141"/>
      <c r="D243" s="142"/>
      <c r="E243" s="566"/>
      <c r="F243" s="144"/>
      <c r="G243" s="145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4" customFormat="1" ht="15.75">
      <c r="A244" s="55" t="s">
        <v>554</v>
      </c>
      <c r="B244" s="24"/>
      <c r="C244" s="24"/>
      <c r="D244" s="58"/>
      <c r="E244" s="58"/>
      <c r="F244" s="58"/>
      <c r="G244" s="2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4" customFormat="1" ht="7.5" customHeight="1">
      <c r="A245" s="55"/>
      <c r="B245" s="24"/>
      <c r="C245" s="24"/>
      <c r="D245" s="58"/>
      <c r="E245" s="58"/>
      <c r="F245" s="58"/>
      <c r="G245" s="2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4" customFormat="1" ht="14.25" customHeight="1">
      <c r="A246" s="46" t="s">
        <v>391</v>
      </c>
      <c r="B246"/>
      <c r="C246"/>
      <c r="D246" s="12"/>
      <c r="E246" s="12"/>
      <c r="F246" s="12"/>
      <c r="G246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4" customFormat="1" ht="9" customHeight="1">
      <c r="A247" s="46"/>
      <c r="B247"/>
      <c r="C247"/>
      <c r="D247" s="12"/>
      <c r="E247" s="12"/>
      <c r="F247" s="12"/>
      <c r="G247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4" customFormat="1" ht="25.5" customHeight="1">
      <c r="A248" s="5" t="s">
        <v>367</v>
      </c>
      <c r="B248" s="5" t="s">
        <v>368</v>
      </c>
      <c r="C248" s="4" t="s">
        <v>369</v>
      </c>
      <c r="D248" s="607" t="s">
        <v>239</v>
      </c>
      <c r="E248" s="608" t="s">
        <v>240</v>
      </c>
      <c r="F248" s="5" t="s">
        <v>176</v>
      </c>
      <c r="G248" s="36" t="s">
        <v>177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4" customFormat="1" ht="25.5">
      <c r="A249" s="106" t="s">
        <v>555</v>
      </c>
      <c r="B249" s="103">
        <v>3539</v>
      </c>
      <c r="C249" s="95" t="s">
        <v>556</v>
      </c>
      <c r="D249" s="121">
        <v>4780</v>
      </c>
      <c r="E249" s="121">
        <v>4780</v>
      </c>
      <c r="F249" s="121">
        <v>3578</v>
      </c>
      <c r="G249" s="195">
        <f aca="true" t="shared" si="11" ref="G249:G258">F249/E249*100</f>
        <v>74.85355648535564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4" customFormat="1" ht="25.5">
      <c r="A250" s="106" t="s">
        <v>555</v>
      </c>
      <c r="B250" s="103">
        <v>3549</v>
      </c>
      <c r="C250" s="95" t="s">
        <v>557</v>
      </c>
      <c r="D250" s="121">
        <v>300</v>
      </c>
      <c r="E250" s="121">
        <v>300</v>
      </c>
      <c r="F250" s="121">
        <v>300</v>
      </c>
      <c r="G250" s="195">
        <f t="shared" si="11"/>
        <v>100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4" customFormat="1" ht="26.25" customHeight="1">
      <c r="A251" s="106" t="s">
        <v>555</v>
      </c>
      <c r="B251" s="103">
        <v>3569</v>
      </c>
      <c r="C251" s="95" t="s">
        <v>558</v>
      </c>
      <c r="D251" s="121">
        <v>1050</v>
      </c>
      <c r="E251" s="121">
        <v>1050</v>
      </c>
      <c r="F251" s="121">
        <v>204</v>
      </c>
      <c r="G251" s="195">
        <f t="shared" si="11"/>
        <v>19.428571428571427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4" customFormat="1" ht="52.5" customHeight="1">
      <c r="A252" s="106" t="s">
        <v>555</v>
      </c>
      <c r="B252" s="103">
        <v>3592</v>
      </c>
      <c r="C252" s="95" t="s">
        <v>559</v>
      </c>
      <c r="D252" s="121">
        <v>2000</v>
      </c>
      <c r="E252" s="121">
        <v>2223</v>
      </c>
      <c r="F252" s="121">
        <v>490</v>
      </c>
      <c r="G252" s="195">
        <f>F252/E252*100</f>
        <v>22.042285200179936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4" customFormat="1" ht="12.75">
      <c r="A253" s="106" t="s">
        <v>555</v>
      </c>
      <c r="B253" s="103" t="s">
        <v>525</v>
      </c>
      <c r="C253" s="95" t="s">
        <v>560</v>
      </c>
      <c r="D253" s="121">
        <f>D254+D255</f>
        <v>11241</v>
      </c>
      <c r="E253" s="121">
        <f>E254+E255</f>
        <v>13061</v>
      </c>
      <c r="F253" s="121">
        <f>F254+F255</f>
        <v>3872</v>
      </c>
      <c r="G253" s="195">
        <f>F253/E253*100</f>
        <v>29.645509532195085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4" customFormat="1" ht="12.75">
      <c r="A254" s="106" t="s">
        <v>555</v>
      </c>
      <c r="B254" s="247" t="s">
        <v>561</v>
      </c>
      <c r="C254" s="888" t="s">
        <v>472</v>
      </c>
      <c r="D254" s="889">
        <v>500</v>
      </c>
      <c r="E254" s="889">
        <v>1695</v>
      </c>
      <c r="F254" s="889">
        <v>1237</v>
      </c>
      <c r="G254" s="267">
        <f t="shared" si="11"/>
        <v>72.97935103244838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4" customFormat="1" ht="12.75">
      <c r="A255" s="106" t="s">
        <v>555</v>
      </c>
      <c r="B255" s="247" t="s">
        <v>562</v>
      </c>
      <c r="C255" s="888" t="s">
        <v>563</v>
      </c>
      <c r="D255" s="889">
        <v>10741</v>
      </c>
      <c r="E255" s="889">
        <v>11366</v>
      </c>
      <c r="F255" s="889">
        <v>2635</v>
      </c>
      <c r="G255" s="267">
        <f t="shared" si="11"/>
        <v>23.18317789899701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4" customFormat="1" ht="25.5">
      <c r="A256" s="106" t="s">
        <v>555</v>
      </c>
      <c r="B256" s="247">
        <v>3721</v>
      </c>
      <c r="C256" s="95" t="s">
        <v>473</v>
      </c>
      <c r="D256" s="121">
        <v>370</v>
      </c>
      <c r="E256" s="121">
        <v>781</v>
      </c>
      <c r="F256" s="121">
        <v>350</v>
      </c>
      <c r="G256" s="267">
        <f>F256/E256*100</f>
        <v>44.81434058898848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4" customFormat="1" ht="38.25">
      <c r="A257" s="106" t="s">
        <v>555</v>
      </c>
      <c r="B257" s="103" t="s">
        <v>571</v>
      </c>
      <c r="C257" s="95" t="s">
        <v>564</v>
      </c>
      <c r="D257" s="121">
        <v>1643</v>
      </c>
      <c r="E257" s="121">
        <v>1643</v>
      </c>
      <c r="F257" s="121">
        <v>489</v>
      </c>
      <c r="G257" s="195">
        <f>F257/E257*100</f>
        <v>29.762629336579426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4" customFormat="1" ht="15" customHeight="1">
      <c r="A258" s="202"/>
      <c r="B258" s="643"/>
      <c r="C258" s="182" t="s">
        <v>384</v>
      </c>
      <c r="D258" s="180">
        <f>SUM(D249:D257)-D253</f>
        <v>21384</v>
      </c>
      <c r="E258" s="180">
        <f>SUM(E249:E257)-E253</f>
        <v>23838</v>
      </c>
      <c r="F258" s="180">
        <f>SUM(F249:F257)-F253</f>
        <v>9283</v>
      </c>
      <c r="G258" s="257">
        <f t="shared" si="11"/>
        <v>38.942025337696116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4" customFormat="1" ht="15" customHeight="1">
      <c r="A259" s="279"/>
      <c r="B259" s="280"/>
      <c r="C259" s="640"/>
      <c r="D259" s="646"/>
      <c r="E259" s="646"/>
      <c r="F259" s="646"/>
      <c r="G259" s="567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4" customFormat="1" ht="15" customHeight="1">
      <c r="A260" s="814" t="s">
        <v>565</v>
      </c>
      <c r="B260" s="815"/>
      <c r="C260" s="815"/>
      <c r="D260" s="138"/>
      <c r="E260" s="646"/>
      <c r="F260" s="646"/>
      <c r="G260" s="567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4" customFormat="1" ht="11.25" customHeight="1">
      <c r="A261" s="279"/>
      <c r="B261" s="280"/>
      <c r="C261" s="640"/>
      <c r="D261" s="646"/>
      <c r="E261" s="646"/>
      <c r="F261" s="646"/>
      <c r="G261" s="567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4" customFormat="1" ht="25.5" customHeight="1">
      <c r="A262" s="5" t="s">
        <v>367</v>
      </c>
      <c r="B262" s="5" t="s">
        <v>368</v>
      </c>
      <c r="C262" s="4" t="s">
        <v>369</v>
      </c>
      <c r="D262" s="607" t="s">
        <v>239</v>
      </c>
      <c r="E262" s="608" t="s">
        <v>240</v>
      </c>
      <c r="F262" s="5" t="s">
        <v>176</v>
      </c>
      <c r="G262" s="36" t="s">
        <v>177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4" customFormat="1" ht="13.5" customHeight="1">
      <c r="A263" s="106" t="s">
        <v>555</v>
      </c>
      <c r="B263" s="103">
        <v>3522</v>
      </c>
      <c r="C263" s="645" t="s">
        <v>566</v>
      </c>
      <c r="D263" s="121">
        <v>6080</v>
      </c>
      <c r="E263" s="121">
        <v>13539</v>
      </c>
      <c r="F263" s="121">
        <v>10570</v>
      </c>
      <c r="G263" s="647">
        <f>F263/E263*100</f>
        <v>78.07075854937587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4" customFormat="1" ht="13.5" customHeight="1">
      <c r="A264" s="202" t="s">
        <v>555</v>
      </c>
      <c r="B264" s="103">
        <v>3529</v>
      </c>
      <c r="C264" s="750" t="s">
        <v>567</v>
      </c>
      <c r="D264" s="121">
        <v>25915</v>
      </c>
      <c r="E264" s="121">
        <v>26180</v>
      </c>
      <c r="F264" s="121">
        <v>19440</v>
      </c>
      <c r="G264" s="647">
        <f>F264/E264*100</f>
        <v>74.25515660809778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4" customFormat="1" ht="13.5" customHeight="1">
      <c r="A265" s="202" t="s">
        <v>555</v>
      </c>
      <c r="B265" s="103">
        <v>3533</v>
      </c>
      <c r="C265" s="750" t="s">
        <v>568</v>
      </c>
      <c r="D265" s="121">
        <v>139873</v>
      </c>
      <c r="E265" s="121">
        <v>156922</v>
      </c>
      <c r="F265" s="121">
        <v>117691</v>
      </c>
      <c r="G265" s="647">
        <f>F265/E265*100</f>
        <v>74.99968137036235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4" customFormat="1" ht="25.5">
      <c r="A266" s="202" t="s">
        <v>555</v>
      </c>
      <c r="B266" s="103">
        <v>4324</v>
      </c>
      <c r="C266" s="890" t="s">
        <v>986</v>
      </c>
      <c r="D266" s="121">
        <v>0</v>
      </c>
      <c r="E266" s="121">
        <v>0</v>
      </c>
      <c r="F266" s="121">
        <v>746</v>
      </c>
      <c r="G266" s="647" t="s">
        <v>202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4" customFormat="1" ht="13.5" customHeight="1">
      <c r="A267" s="912" t="s">
        <v>251</v>
      </c>
      <c r="B267" s="816"/>
      <c r="C267" s="152" t="s">
        <v>542</v>
      </c>
      <c r="D267" s="180">
        <f>SUM(D263:D266)</f>
        <v>171868</v>
      </c>
      <c r="E267" s="180">
        <f>SUM(E263:E266)</f>
        <v>196641</v>
      </c>
      <c r="F267" s="180">
        <f>SUM(F263:F266)</f>
        <v>148447</v>
      </c>
      <c r="G267" s="257">
        <f>F267/E267*100</f>
        <v>75.49137768827457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4" customFormat="1" ht="12" customHeight="1">
      <c r="A268" s="13"/>
      <c r="B268" s="50"/>
      <c r="C268" s="141"/>
      <c r="D268" s="142"/>
      <c r="E268" s="142"/>
      <c r="F268" s="142"/>
      <c r="G268" s="251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4" customFormat="1" ht="14.25" customHeight="1">
      <c r="A269" s="322" t="s">
        <v>511</v>
      </c>
      <c r="B269" s="490"/>
      <c r="C269" s="186"/>
      <c r="D269" s="142"/>
      <c r="E269" s="142"/>
      <c r="F269" s="142"/>
      <c r="G269" s="7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4" customFormat="1" ht="7.5" customHeight="1">
      <c r="A270" s="322"/>
      <c r="B270" s="490"/>
      <c r="C270" s="186"/>
      <c r="D270" s="142"/>
      <c r="E270" s="142"/>
      <c r="F270" s="142"/>
      <c r="G270" s="7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4" customFormat="1" ht="14.25" customHeight="1">
      <c r="A271" s="421" t="s">
        <v>569</v>
      </c>
      <c r="B271" s="142"/>
      <c r="C271" s="143"/>
      <c r="D271" s="144"/>
      <c r="E271" s="143"/>
      <c r="F271" s="144"/>
      <c r="G271" s="7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4" customFormat="1" ht="9" customHeight="1">
      <c r="A272" s="421"/>
      <c r="B272" s="142"/>
      <c r="C272" s="143"/>
      <c r="D272" s="144"/>
      <c r="E272" s="143"/>
      <c r="F272" s="144"/>
      <c r="G272" s="7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4" customFormat="1" ht="25.5" customHeight="1">
      <c r="A273" s="5" t="s">
        <v>367</v>
      </c>
      <c r="B273" s="5" t="s">
        <v>368</v>
      </c>
      <c r="C273" s="4" t="s">
        <v>369</v>
      </c>
      <c r="D273" s="607" t="s">
        <v>239</v>
      </c>
      <c r="E273" s="608" t="s">
        <v>240</v>
      </c>
      <c r="F273" s="5" t="s">
        <v>176</v>
      </c>
      <c r="G273" s="36" t="s">
        <v>177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4" customFormat="1" ht="12.75">
      <c r="A274" s="206">
        <v>5000</v>
      </c>
      <c r="B274" s="206">
        <v>3522</v>
      </c>
      <c r="C274" s="738" t="s">
        <v>570</v>
      </c>
      <c r="D274" s="121">
        <v>20000</v>
      </c>
      <c r="E274" s="121">
        <v>20000</v>
      </c>
      <c r="F274" s="121">
        <v>14985</v>
      </c>
      <c r="G274" s="124">
        <f>F274/E274*100</f>
        <v>74.925</v>
      </c>
      <c r="H274" s="12"/>
      <c r="I274" s="6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4" customFormat="1" ht="12.75">
      <c r="A275" s="206">
        <v>5000</v>
      </c>
      <c r="B275" s="206" t="s">
        <v>571</v>
      </c>
      <c r="C275" s="157" t="s">
        <v>572</v>
      </c>
      <c r="D275" s="121">
        <v>0</v>
      </c>
      <c r="E275" s="121">
        <v>16441</v>
      </c>
      <c r="F275" s="121">
        <v>10181</v>
      </c>
      <c r="G275" s="124">
        <f>F275/E275*100</f>
        <v>61.92445714980841</v>
      </c>
      <c r="H275" s="12"/>
      <c r="I275" s="6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4" customFormat="1" ht="12.75">
      <c r="A276" s="206">
        <v>5000</v>
      </c>
      <c r="B276" s="206">
        <v>3522</v>
      </c>
      <c r="C276" s="738" t="s">
        <v>573</v>
      </c>
      <c r="D276" s="121">
        <v>41400</v>
      </c>
      <c r="E276" s="121">
        <v>45540</v>
      </c>
      <c r="F276" s="121">
        <v>23297</v>
      </c>
      <c r="G276" s="124">
        <f>F276/E276*100</f>
        <v>51.15722441809398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4" customFormat="1" ht="25.5">
      <c r="A277" s="106">
        <v>5000</v>
      </c>
      <c r="B277" s="106">
        <v>3522</v>
      </c>
      <c r="C277" s="739" t="s">
        <v>574</v>
      </c>
      <c r="D277" s="121">
        <v>0</v>
      </c>
      <c r="E277" s="121">
        <v>51000</v>
      </c>
      <c r="F277" s="121">
        <v>50879</v>
      </c>
      <c r="G277" s="124">
        <f>F277/E277*100</f>
        <v>99.76274509803922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4" customFormat="1" ht="15" customHeight="1">
      <c r="A278" s="139"/>
      <c r="B278" s="153"/>
      <c r="C278" s="152" t="s">
        <v>542</v>
      </c>
      <c r="D278" s="691">
        <f>SUM(D274:D276)</f>
        <v>61400</v>
      </c>
      <c r="E278" s="691">
        <f>SUM(E274:E277)</f>
        <v>132981</v>
      </c>
      <c r="F278" s="140">
        <f>SUM(F274:F277)</f>
        <v>99342</v>
      </c>
      <c r="G278" s="83">
        <f>F278/E278*100</f>
        <v>74.70390506914522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4" customFormat="1" ht="13.5" customHeight="1">
      <c r="A279" s="13"/>
      <c r="B279" s="50"/>
      <c r="C279" s="141"/>
      <c r="D279" s="141"/>
      <c r="E279" s="141"/>
      <c r="F279" s="142"/>
      <c r="G279" s="7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4" customFormat="1" ht="14.25" customHeight="1">
      <c r="A280" s="322" t="s">
        <v>511</v>
      </c>
      <c r="B280" s="490"/>
      <c r="C280" s="186"/>
      <c r="D280" s="141"/>
      <c r="E280" s="141"/>
      <c r="F280" s="142"/>
      <c r="G280" s="7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4" customFormat="1" ht="9" customHeight="1">
      <c r="A281" s="421"/>
      <c r="B281" s="421"/>
      <c r="C281" s="421"/>
      <c r="D281" s="142"/>
      <c r="E281" s="142"/>
      <c r="F281" s="142"/>
      <c r="G281" s="7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7" ht="25.5" customHeight="1">
      <c r="A282" s="5" t="s">
        <v>367</v>
      </c>
      <c r="B282" s="5" t="s">
        <v>368</v>
      </c>
      <c r="C282" s="4" t="s">
        <v>369</v>
      </c>
      <c r="D282" s="607" t="s">
        <v>239</v>
      </c>
      <c r="E282" s="608" t="s">
        <v>240</v>
      </c>
      <c r="F282" s="5" t="s">
        <v>176</v>
      </c>
      <c r="G282" s="36" t="s">
        <v>177</v>
      </c>
    </row>
    <row r="283" spans="1:7" ht="39" customHeight="1">
      <c r="A283" s="106" t="s">
        <v>555</v>
      </c>
      <c r="B283" s="103" t="s">
        <v>571</v>
      </c>
      <c r="C283" s="740" t="s">
        <v>575</v>
      </c>
      <c r="D283" s="121">
        <v>20000</v>
      </c>
      <c r="E283" s="121">
        <v>11290</v>
      </c>
      <c r="F283" s="121">
        <v>0</v>
      </c>
      <c r="G283" s="124">
        <f>F283/E283*100</f>
        <v>0</v>
      </c>
    </row>
    <row r="284" spans="1:7" ht="39" customHeight="1">
      <c r="A284" s="106">
        <v>5000</v>
      </c>
      <c r="B284" s="229" t="s">
        <v>571</v>
      </c>
      <c r="C284" s="104" t="s">
        <v>576</v>
      </c>
      <c r="D284" s="121">
        <v>55000</v>
      </c>
      <c r="E284" s="121">
        <v>51269</v>
      </c>
      <c r="F284" s="121">
        <v>0</v>
      </c>
      <c r="G284" s="196">
        <f>F284/E284*100</f>
        <v>0</v>
      </c>
    </row>
    <row r="285" spans="1:7" ht="12.75" customHeight="1">
      <c r="A285" s="106" t="s">
        <v>555</v>
      </c>
      <c r="B285" s="229" t="s">
        <v>571</v>
      </c>
      <c r="C285" s="477" t="s">
        <v>577</v>
      </c>
      <c r="D285" s="121">
        <v>0</v>
      </c>
      <c r="E285" s="121">
        <v>107</v>
      </c>
      <c r="F285" s="121">
        <v>107</v>
      </c>
      <c r="G285" s="196">
        <f>F285/E285*100</f>
        <v>100</v>
      </c>
    </row>
    <row r="286" spans="1:239" s="24" customFormat="1" ht="15" customHeight="1">
      <c r="A286" s="139"/>
      <c r="B286" s="153"/>
      <c r="C286" s="152" t="s">
        <v>519</v>
      </c>
      <c r="D286" s="140">
        <f>SUM(D283:D284)</f>
        <v>75000</v>
      </c>
      <c r="E286" s="140">
        <f>SUM(E283:E285)</f>
        <v>62666</v>
      </c>
      <c r="F286" s="140">
        <f>SUM(F283:F285)</f>
        <v>107</v>
      </c>
      <c r="G286" s="83">
        <f>F286/E286*100</f>
        <v>0.1707464973031628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24" customFormat="1" ht="12.75">
      <c r="A287" s="13"/>
      <c r="B287" s="50"/>
      <c r="C287" s="141"/>
      <c r="D287" s="142"/>
      <c r="E287" s="142"/>
      <c r="F287" s="142"/>
      <c r="G287" s="25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24" customFormat="1" ht="12.75" customHeight="1">
      <c r="A288" s="945" t="s">
        <v>524</v>
      </c>
      <c r="B288" s="945"/>
      <c r="C288" s="945"/>
      <c r="D288" s="754"/>
      <c r="E288" s="754"/>
      <c r="F288" s="754"/>
      <c r="G288" s="75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24" customFormat="1" ht="9" customHeight="1">
      <c r="A289" s="13"/>
      <c r="B289" s="50"/>
      <c r="C289" s="141"/>
      <c r="D289" s="142"/>
      <c r="E289" s="142"/>
      <c r="F289" s="142"/>
      <c r="G289" s="25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4" customFormat="1" ht="25.5">
      <c r="A290" s="5" t="s">
        <v>367</v>
      </c>
      <c r="B290" s="5" t="s">
        <v>368</v>
      </c>
      <c r="C290" s="4" t="s">
        <v>369</v>
      </c>
      <c r="D290" s="607" t="s">
        <v>239</v>
      </c>
      <c r="E290" s="608" t="s">
        <v>240</v>
      </c>
      <c r="F290" s="5" t="s">
        <v>176</v>
      </c>
      <c r="G290" s="36" t="s">
        <v>177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24" customFormat="1" ht="25.5" customHeight="1">
      <c r="A291" s="106" t="s">
        <v>555</v>
      </c>
      <c r="B291" s="255" t="s">
        <v>571</v>
      </c>
      <c r="C291" s="756" t="s">
        <v>474</v>
      </c>
      <c r="D291" s="121">
        <v>0</v>
      </c>
      <c r="E291" s="121">
        <v>13</v>
      </c>
      <c r="F291" s="121">
        <v>0</v>
      </c>
      <c r="G291" s="196">
        <f>F291/E291*100</f>
        <v>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2.75">
      <c r="A292" s="202"/>
      <c r="B292" s="913"/>
      <c r="C292" s="176" t="s">
        <v>526</v>
      </c>
      <c r="D292" s="82" t="s">
        <v>527</v>
      </c>
      <c r="E292" s="82">
        <f>SUM(E291)</f>
        <v>13</v>
      </c>
      <c r="F292" s="82">
        <f>SUM(F291)</f>
        <v>0</v>
      </c>
      <c r="G292" s="234">
        <f>F292/E292*100</f>
        <v>0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24" customFormat="1" ht="12.75">
      <c r="A293" s="13"/>
      <c r="B293" s="50"/>
      <c r="C293" s="141"/>
      <c r="D293" s="142"/>
      <c r="E293" s="142"/>
      <c r="F293" s="142"/>
      <c r="G293" s="25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24" customFormat="1" ht="10.5" customHeight="1">
      <c r="A294" s="13"/>
      <c r="B294" s="50"/>
      <c r="C294" s="141"/>
      <c r="D294" s="142"/>
      <c r="E294" s="143"/>
      <c r="F294" s="144"/>
      <c r="G294" s="25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4" customFormat="1" ht="12.75">
      <c r="A295" s="146"/>
      <c r="B295" s="155"/>
      <c r="C295" s="154" t="s">
        <v>389</v>
      </c>
      <c r="D295" s="147">
        <f>D258+D263+D278+D286</f>
        <v>163864</v>
      </c>
      <c r="E295" s="147">
        <f>E258+E267+E278+E286+E292</f>
        <v>416139</v>
      </c>
      <c r="F295" s="147">
        <f>F258+F267+F278+F286+F292</f>
        <v>257179</v>
      </c>
      <c r="G295" s="7">
        <f>F295/E295*100</f>
        <v>61.80122507143045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4" customFormat="1" ht="15.75" customHeight="1">
      <c r="A296" s="13"/>
      <c r="B296" s="50"/>
      <c r="C296" s="141"/>
      <c r="D296" s="142"/>
      <c r="E296" s="142"/>
      <c r="F296" s="142"/>
      <c r="G296" s="25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24" customFormat="1" ht="15.75">
      <c r="A297" s="55" t="s">
        <v>578</v>
      </c>
      <c r="D297" s="58"/>
      <c r="E297" s="58"/>
      <c r="F297" s="5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2:239" s="24" customFormat="1" ht="9" customHeight="1">
      <c r="B298"/>
      <c r="C298"/>
      <c r="D298" s="12"/>
      <c r="E298" s="12"/>
      <c r="F298" s="58"/>
      <c r="G29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24" customFormat="1" ht="14.25" customHeight="1">
      <c r="A299" s="46" t="s">
        <v>391</v>
      </c>
      <c r="B299"/>
      <c r="C299"/>
      <c r="D299" s="12"/>
      <c r="E299" s="12"/>
      <c r="F299" s="58"/>
      <c r="G299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24" customFormat="1" ht="9" customHeight="1">
      <c r="A300" s="46"/>
      <c r="B300"/>
      <c r="C300"/>
      <c r="D300" s="12"/>
      <c r="E300" s="12"/>
      <c r="F300" s="58"/>
      <c r="G300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239" s="24" customFormat="1" ht="25.5" customHeight="1">
      <c r="A301" s="5" t="s">
        <v>367</v>
      </c>
      <c r="B301" s="5" t="s">
        <v>368</v>
      </c>
      <c r="C301" s="4" t="s">
        <v>369</v>
      </c>
      <c r="D301" s="607" t="s">
        <v>239</v>
      </c>
      <c r="E301" s="608" t="s">
        <v>240</v>
      </c>
      <c r="F301" s="5" t="s">
        <v>176</v>
      </c>
      <c r="G301" s="36" t="s">
        <v>177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</row>
    <row r="302" spans="1:239" s="24" customFormat="1" ht="38.25">
      <c r="A302" s="106" t="s">
        <v>579</v>
      </c>
      <c r="B302" s="103">
        <v>3719</v>
      </c>
      <c r="C302" s="95" t="s">
        <v>475</v>
      </c>
      <c r="D302" s="157">
        <v>350</v>
      </c>
      <c r="E302" s="157">
        <v>350</v>
      </c>
      <c r="F302" s="157">
        <v>239</v>
      </c>
      <c r="G302" s="124">
        <f aca="true" t="shared" si="12" ref="G302:G312">F302/E302*100</f>
        <v>68.28571428571428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</row>
    <row r="303" spans="1:239" s="24" customFormat="1" ht="25.5">
      <c r="A303" s="106" t="s">
        <v>579</v>
      </c>
      <c r="B303" s="103">
        <v>3729</v>
      </c>
      <c r="C303" s="95" t="s">
        <v>580</v>
      </c>
      <c r="D303" s="157">
        <v>100</v>
      </c>
      <c r="E303" s="157">
        <v>4044</v>
      </c>
      <c r="F303" s="157">
        <v>344</v>
      </c>
      <c r="G303" s="124">
        <f t="shared" si="12"/>
        <v>8.506429277942631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</row>
    <row r="304" spans="1:239" s="24" customFormat="1" ht="13.5" customHeight="1">
      <c r="A304" s="106" t="s">
        <v>579</v>
      </c>
      <c r="B304" s="103">
        <v>3742</v>
      </c>
      <c r="C304" s="95" t="s">
        <v>581</v>
      </c>
      <c r="D304" s="157">
        <v>4150</v>
      </c>
      <c r="E304" s="157">
        <v>4150</v>
      </c>
      <c r="F304" s="157">
        <v>2012</v>
      </c>
      <c r="G304" s="124">
        <f t="shared" si="12"/>
        <v>48.48192771084337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</row>
    <row r="305" spans="1:239" s="24" customFormat="1" ht="15" customHeight="1">
      <c r="A305" s="106" t="s">
        <v>579</v>
      </c>
      <c r="B305" s="103">
        <v>3792</v>
      </c>
      <c r="C305" s="95" t="s">
        <v>582</v>
      </c>
      <c r="D305" s="157">
        <v>90</v>
      </c>
      <c r="E305" s="157">
        <v>90</v>
      </c>
      <c r="F305" s="157">
        <v>0</v>
      </c>
      <c r="G305" s="124">
        <f t="shared" si="12"/>
        <v>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4" customFormat="1" ht="14.25" customHeight="1">
      <c r="A306" s="106" t="s">
        <v>579</v>
      </c>
      <c r="B306" s="103">
        <v>3799</v>
      </c>
      <c r="C306" s="95" t="s">
        <v>583</v>
      </c>
      <c r="D306" s="157">
        <v>300</v>
      </c>
      <c r="E306" s="157">
        <v>300</v>
      </c>
      <c r="F306" s="157">
        <v>0</v>
      </c>
      <c r="G306" s="124">
        <f t="shared" si="12"/>
        <v>0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4" customFormat="1" ht="15.75" customHeight="1">
      <c r="A307" s="106" t="s">
        <v>579</v>
      </c>
      <c r="B307" s="103">
        <v>3741</v>
      </c>
      <c r="C307" s="95" t="s">
        <v>584</v>
      </c>
      <c r="D307" s="157">
        <v>20</v>
      </c>
      <c r="E307" s="157">
        <v>20</v>
      </c>
      <c r="F307" s="157">
        <v>1</v>
      </c>
      <c r="G307" s="124">
        <f t="shared" si="12"/>
        <v>5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4" customFormat="1" ht="15.75" customHeight="1">
      <c r="A308" s="106" t="s">
        <v>579</v>
      </c>
      <c r="B308" s="103">
        <v>3741</v>
      </c>
      <c r="C308" s="95" t="s">
        <v>476</v>
      </c>
      <c r="D308" s="157">
        <v>0</v>
      </c>
      <c r="E308" s="157">
        <v>1780</v>
      </c>
      <c r="F308" s="157">
        <v>2643</v>
      </c>
      <c r="G308" s="124">
        <f t="shared" si="12"/>
        <v>148.48314606741573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  <c r="HH308" s="58"/>
      <c r="HI308" s="58"/>
      <c r="HJ308" s="58"/>
      <c r="HK308" s="58"/>
      <c r="HL308" s="58"/>
      <c r="HM308" s="58"/>
      <c r="HN308" s="58"/>
      <c r="HO308" s="58"/>
      <c r="HP308" s="58"/>
      <c r="HQ308" s="58"/>
      <c r="HR308" s="58"/>
      <c r="HS308" s="58"/>
      <c r="HT308" s="58"/>
      <c r="HU308" s="58"/>
      <c r="HV308" s="58"/>
      <c r="HW308" s="58"/>
      <c r="HX308" s="58"/>
      <c r="HY308" s="58"/>
      <c r="HZ308" s="58"/>
      <c r="IA308" s="58"/>
      <c r="IB308" s="58"/>
      <c r="IC308" s="58"/>
      <c r="ID308" s="58"/>
      <c r="IE308" s="58"/>
    </row>
    <row r="309" spans="1:239" s="24" customFormat="1" ht="13.5" customHeight="1">
      <c r="A309" s="106" t="s">
        <v>579</v>
      </c>
      <c r="B309" s="103">
        <v>3771</v>
      </c>
      <c r="C309" s="95" t="s">
        <v>477</v>
      </c>
      <c r="D309" s="157">
        <v>0</v>
      </c>
      <c r="E309" s="157">
        <v>750</v>
      </c>
      <c r="F309" s="157">
        <v>750</v>
      </c>
      <c r="G309" s="124">
        <f t="shared" si="12"/>
        <v>100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4" customFormat="1" ht="38.25">
      <c r="A310" s="106" t="s">
        <v>579</v>
      </c>
      <c r="B310" s="103">
        <v>3727</v>
      </c>
      <c r="C310" s="95" t="s">
        <v>585</v>
      </c>
      <c r="D310" s="157">
        <v>1300</v>
      </c>
      <c r="E310" s="157">
        <v>1300</v>
      </c>
      <c r="F310" s="157">
        <v>25</v>
      </c>
      <c r="G310" s="124">
        <f t="shared" si="12"/>
        <v>1.9230769230769231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4" customFormat="1" ht="25.5" customHeight="1">
      <c r="A311" s="106" t="s">
        <v>579</v>
      </c>
      <c r="B311" s="103">
        <v>3741</v>
      </c>
      <c r="C311" s="95" t="s">
        <v>586</v>
      </c>
      <c r="D311" s="157">
        <v>1600</v>
      </c>
      <c r="E311" s="157">
        <v>1600</v>
      </c>
      <c r="F311" s="157">
        <v>1600</v>
      </c>
      <c r="G311" s="124">
        <f t="shared" si="12"/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7" s="58" customFormat="1" ht="15" customHeight="1">
      <c r="A312" s="139"/>
      <c r="B312" s="153"/>
      <c r="C312" s="152" t="s">
        <v>384</v>
      </c>
      <c r="D312" s="140">
        <f>SUM(D302:D311)</f>
        <v>7910</v>
      </c>
      <c r="E312" s="920">
        <f>SUM(E302:E311)</f>
        <v>14384</v>
      </c>
      <c r="F312" s="920">
        <f>SUM(F302:F311)</f>
        <v>7614</v>
      </c>
      <c r="G312" s="83">
        <f t="shared" si="12"/>
        <v>52.933815350389324</v>
      </c>
    </row>
    <row r="313" spans="1:7" s="58" customFormat="1" ht="12.75">
      <c r="A313" s="129"/>
      <c r="B313" s="130"/>
      <c r="C313" s="250"/>
      <c r="D313" s="157"/>
      <c r="E313" s="609"/>
      <c r="F313" s="611"/>
      <c r="G313" s="610"/>
    </row>
    <row r="314" spans="1:239" s="84" customFormat="1" ht="14.25" customHeight="1">
      <c r="A314" s="17" t="s">
        <v>509</v>
      </c>
      <c r="B314" s="17"/>
      <c r="C314" s="17"/>
      <c r="D314" s="142"/>
      <c r="E314" s="142"/>
      <c r="F314" s="142"/>
      <c r="G314" s="7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84" customFormat="1" ht="9" customHeight="1">
      <c r="A315" s="17"/>
      <c r="B315" s="17"/>
      <c r="C315" s="17"/>
      <c r="D315" s="142"/>
      <c r="E315" s="142"/>
      <c r="F315" s="142"/>
      <c r="G315" s="7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1:7" ht="25.5" customHeight="1">
      <c r="A316" s="5" t="s">
        <v>367</v>
      </c>
      <c r="B316" s="5" t="s">
        <v>368</v>
      </c>
      <c r="C316" s="4" t="s">
        <v>369</v>
      </c>
      <c r="D316" s="607" t="s">
        <v>239</v>
      </c>
      <c r="E316" s="608" t="s">
        <v>240</v>
      </c>
      <c r="F316" s="5" t="s">
        <v>176</v>
      </c>
      <c r="G316" s="36" t="s">
        <v>177</v>
      </c>
    </row>
    <row r="317" spans="1:7" ht="25.5" customHeight="1">
      <c r="A317" s="106" t="s">
        <v>579</v>
      </c>
      <c r="B317" s="103">
        <v>3741</v>
      </c>
      <c r="C317" s="95" t="s">
        <v>478</v>
      </c>
      <c r="D317" s="157">
        <v>800</v>
      </c>
      <c r="E317" s="157">
        <v>800</v>
      </c>
      <c r="F317" s="157">
        <v>600</v>
      </c>
      <c r="G317" s="124">
        <f>F317/E317*100</f>
        <v>75</v>
      </c>
    </row>
    <row r="318" spans="1:239" s="24" customFormat="1" ht="15" customHeight="1">
      <c r="A318" s="139"/>
      <c r="B318" s="153"/>
      <c r="C318" s="152" t="s">
        <v>388</v>
      </c>
      <c r="D318" s="921">
        <f>SUM(D317:D317)</f>
        <v>800</v>
      </c>
      <c r="E318" s="921">
        <f>SUM(E317:E317)</f>
        <v>800</v>
      </c>
      <c r="F318" s="920">
        <f>SUM(F317:F317)</f>
        <v>600</v>
      </c>
      <c r="G318" s="83">
        <f>F318/E318*100</f>
        <v>75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4" customFormat="1" ht="12.75">
      <c r="A319" s="13"/>
      <c r="B319" s="50"/>
      <c r="C319" s="141"/>
      <c r="D319" s="142"/>
      <c r="E319" s="143"/>
      <c r="F319" s="173"/>
      <c r="G319" s="25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84" customFormat="1" ht="12.75">
      <c r="A320" s="146"/>
      <c r="B320" s="155"/>
      <c r="C320" s="154" t="s">
        <v>389</v>
      </c>
      <c r="D320" s="147">
        <f>D312+D318</f>
        <v>8710</v>
      </c>
      <c r="E320" s="147">
        <f>E312+E318</f>
        <v>15184</v>
      </c>
      <c r="F320" s="147">
        <f>F312+F318</f>
        <v>8214</v>
      </c>
      <c r="G320" s="7">
        <f>F320/E320*100</f>
        <v>54.096417281348785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4" customFormat="1" ht="12.75">
      <c r="A321" s="13"/>
      <c r="B321" s="50"/>
      <c r="C321" s="141"/>
      <c r="D321" s="126"/>
      <c r="E321" s="53"/>
      <c r="F321" s="127"/>
      <c r="G321" s="25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  <c r="HH321" s="58"/>
      <c r="HI321" s="58"/>
      <c r="HJ321" s="58"/>
      <c r="HK321" s="58"/>
      <c r="HL321" s="58"/>
      <c r="HM321" s="58"/>
      <c r="HN321" s="58"/>
      <c r="HO321" s="58"/>
      <c r="HP321" s="58"/>
      <c r="HQ321" s="58"/>
      <c r="HR321" s="58"/>
      <c r="HS321" s="58"/>
      <c r="HT321" s="58"/>
      <c r="HU321" s="58"/>
      <c r="HV321" s="58"/>
      <c r="HW321" s="58"/>
      <c r="HX321" s="58"/>
      <c r="HY321" s="58"/>
      <c r="HZ321" s="58"/>
      <c r="IA321" s="58"/>
      <c r="IB321" s="58"/>
      <c r="IC321" s="58"/>
      <c r="ID321" s="58"/>
      <c r="IE321" s="58"/>
    </row>
    <row r="322" spans="1:239" s="24" customFormat="1" ht="15.75">
      <c r="A322" s="55" t="s">
        <v>587</v>
      </c>
      <c r="D322" s="58"/>
      <c r="E322" s="58"/>
      <c r="F322" s="5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4:239" s="24" customFormat="1" ht="8.25" customHeight="1">
      <c r="D323" s="58"/>
      <c r="E323" s="58"/>
      <c r="F323" s="5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7" ht="14.25" customHeight="1">
      <c r="A324" s="46" t="s">
        <v>391</v>
      </c>
      <c r="B324" s="24"/>
      <c r="C324" s="24"/>
      <c r="D324" s="58"/>
      <c r="E324" s="58"/>
      <c r="F324" s="58"/>
      <c r="G324" s="24"/>
    </row>
    <row r="325" ht="9" customHeight="1">
      <c r="A325" s="46"/>
    </row>
    <row r="326" spans="1:7" ht="25.5" customHeight="1">
      <c r="A326" s="5" t="s">
        <v>367</v>
      </c>
      <c r="B326" s="5" t="s">
        <v>368</v>
      </c>
      <c r="C326" s="4" t="s">
        <v>369</v>
      </c>
      <c r="D326" s="607" t="s">
        <v>239</v>
      </c>
      <c r="E326" s="608" t="s">
        <v>240</v>
      </c>
      <c r="F326" s="5" t="s">
        <v>176</v>
      </c>
      <c r="G326" s="36" t="s">
        <v>177</v>
      </c>
    </row>
    <row r="327" spans="1:7" ht="38.25" customHeight="1">
      <c r="A327" s="106" t="s">
        <v>588</v>
      </c>
      <c r="B327" s="103">
        <v>3635</v>
      </c>
      <c r="C327" s="95" t="s">
        <v>589</v>
      </c>
      <c r="D327" s="157">
        <v>577</v>
      </c>
      <c r="E327" s="157">
        <v>577</v>
      </c>
      <c r="F327" s="157">
        <v>212</v>
      </c>
      <c r="G327" s="124">
        <f>F327/E327*100</f>
        <v>36.741767764298096</v>
      </c>
    </row>
    <row r="328" spans="1:7" ht="25.5" customHeight="1">
      <c r="A328" s="106" t="s">
        <v>588</v>
      </c>
      <c r="B328" s="103">
        <v>3635</v>
      </c>
      <c r="C328" s="95" t="s">
        <v>590</v>
      </c>
      <c r="D328" s="157">
        <v>300</v>
      </c>
      <c r="E328" s="157">
        <v>300</v>
      </c>
      <c r="F328" s="157">
        <v>53</v>
      </c>
      <c r="G328" s="124">
        <f>F328/E328*100</f>
        <v>17.666666666666668</v>
      </c>
    </row>
    <row r="329" spans="1:7" ht="15" customHeight="1">
      <c r="A329" s="139"/>
      <c r="B329" s="153"/>
      <c r="C329" s="152" t="s">
        <v>384</v>
      </c>
      <c r="D329" s="140">
        <f>SUM(D327:D328)</f>
        <v>877</v>
      </c>
      <c r="E329" s="140">
        <f>SUM(E327:E328)</f>
        <v>877</v>
      </c>
      <c r="F329" s="920">
        <f>SUM(F327:F328)</f>
        <v>265</v>
      </c>
      <c r="G329" s="83">
        <f>F329/E329*100</f>
        <v>30.216647662485745</v>
      </c>
    </row>
    <row r="330" spans="1:7" ht="12.75">
      <c r="A330" s="13"/>
      <c r="B330" s="50"/>
      <c r="C330" s="141"/>
      <c r="D330" s="142"/>
      <c r="E330" s="143"/>
      <c r="F330" s="144"/>
      <c r="G330" s="25"/>
    </row>
    <row r="331" s="474" customFormat="1" ht="12.75">
      <c r="A331" s="639" t="s">
        <v>511</v>
      </c>
    </row>
    <row r="332" spans="1:7" ht="25.5" customHeight="1">
      <c r="A332" s="5" t="s">
        <v>367</v>
      </c>
      <c r="B332" s="5" t="s">
        <v>368</v>
      </c>
      <c r="C332" s="4" t="s">
        <v>369</v>
      </c>
      <c r="D332" s="607" t="s">
        <v>239</v>
      </c>
      <c r="E332" s="608" t="s">
        <v>240</v>
      </c>
      <c r="F332" s="5" t="s">
        <v>176</v>
      </c>
      <c r="G332" s="36" t="s">
        <v>177</v>
      </c>
    </row>
    <row r="333" spans="1:7" ht="15.75" customHeight="1">
      <c r="A333" s="106" t="s">
        <v>588</v>
      </c>
      <c r="B333" s="103">
        <v>3635</v>
      </c>
      <c r="C333" s="645" t="s">
        <v>591</v>
      </c>
      <c r="D333" s="157">
        <v>3513</v>
      </c>
      <c r="E333" s="157">
        <v>3513</v>
      </c>
      <c r="F333" s="157">
        <v>600</v>
      </c>
      <c r="G333" s="644">
        <f>F333/E333*100</f>
        <v>17.079419299743808</v>
      </c>
    </row>
    <row r="334" spans="1:7" ht="16.5" customHeight="1">
      <c r="A334" s="202"/>
      <c r="B334" s="643"/>
      <c r="C334" s="182" t="s">
        <v>519</v>
      </c>
      <c r="D334" s="922">
        <f>SUM(D333)</f>
        <v>3513</v>
      </c>
      <c r="E334" s="922">
        <f>SUM(E333)</f>
        <v>3513</v>
      </c>
      <c r="F334" s="922">
        <f>SUM(F333)</f>
        <v>600</v>
      </c>
      <c r="G334" s="83">
        <f>F334/E334*100</f>
        <v>17.079419299743808</v>
      </c>
    </row>
    <row r="335" spans="1:7" ht="12.75" customHeight="1">
      <c r="A335" s="279"/>
      <c r="B335" s="280"/>
      <c r="C335" s="640"/>
      <c r="D335" s="641"/>
      <c r="E335" s="642"/>
      <c r="F335" s="642"/>
      <c r="G335" s="25"/>
    </row>
    <row r="336" spans="1:6" ht="14.25" customHeight="1">
      <c r="A336" s="57" t="s">
        <v>509</v>
      </c>
      <c r="D336" s="58"/>
      <c r="E336" s="58"/>
      <c r="F336" s="58"/>
    </row>
    <row r="337" spans="1:6" ht="9" customHeight="1">
      <c r="A337" s="57"/>
      <c r="D337" s="58"/>
      <c r="E337" s="58"/>
      <c r="F337" s="58"/>
    </row>
    <row r="338" spans="1:7" ht="25.5" customHeight="1">
      <c r="A338" s="5" t="s">
        <v>367</v>
      </c>
      <c r="B338" s="5" t="s">
        <v>368</v>
      </c>
      <c r="C338" s="4" t="s">
        <v>369</v>
      </c>
      <c r="D338" s="607" t="s">
        <v>239</v>
      </c>
      <c r="E338" s="608" t="s">
        <v>240</v>
      </c>
      <c r="F338" s="5" t="s">
        <v>176</v>
      </c>
      <c r="G338" s="36" t="s">
        <v>177</v>
      </c>
    </row>
    <row r="339" spans="1:7" ht="27" customHeight="1">
      <c r="A339" s="106" t="s">
        <v>588</v>
      </c>
      <c r="B339" s="103">
        <v>3635</v>
      </c>
      <c r="C339" s="740" t="s">
        <v>592</v>
      </c>
      <c r="D339" s="157">
        <v>600</v>
      </c>
      <c r="E339" s="157">
        <v>600</v>
      </c>
      <c r="F339" s="157">
        <v>0</v>
      </c>
      <c r="G339" s="124">
        <f>F339/E339*100</f>
        <v>0</v>
      </c>
    </row>
    <row r="340" spans="1:7" ht="15" customHeight="1">
      <c r="A340" s="139"/>
      <c r="B340" s="153"/>
      <c r="C340" s="152" t="s">
        <v>388</v>
      </c>
      <c r="D340" s="140">
        <f>SUM(D339:D339)</f>
        <v>600</v>
      </c>
      <c r="E340" s="140">
        <f>SUM(E339:E339)</f>
        <v>600</v>
      </c>
      <c r="F340" s="140">
        <f>SUM(F339:F339)</f>
        <v>0</v>
      </c>
      <c r="G340" s="75">
        <f>F340/E340*100</f>
        <v>0</v>
      </c>
    </row>
    <row r="341" spans="1:7" ht="12.75">
      <c r="A341" s="13"/>
      <c r="B341" s="50"/>
      <c r="C341" s="141"/>
      <c r="D341" s="142"/>
      <c r="E341" s="143"/>
      <c r="F341" s="144"/>
      <c r="G341" s="145"/>
    </row>
    <row r="342" spans="1:239" s="84" customFormat="1" ht="12.75">
      <c r="A342" s="146"/>
      <c r="B342" s="155"/>
      <c r="C342" s="154" t="s">
        <v>389</v>
      </c>
      <c r="D342" s="147">
        <f>D340+D333+D329</f>
        <v>4990</v>
      </c>
      <c r="E342" s="147">
        <f>E340+E333+E329</f>
        <v>4990</v>
      </c>
      <c r="F342" s="147">
        <f>F340+F333+F329</f>
        <v>865</v>
      </c>
      <c r="G342" s="22">
        <f>F342/E342*100</f>
        <v>17.334669338677354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ht="12.75">
      <c r="D343" s="58"/>
    </row>
    <row r="344" spans="1:239" s="24" customFormat="1" ht="15.75">
      <c r="A344" s="55" t="s">
        <v>593</v>
      </c>
      <c r="D344" s="58"/>
      <c r="E344" s="58"/>
      <c r="F344" s="5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spans="2:239" s="24" customFormat="1" ht="7.5" customHeight="1">
      <c r="B345"/>
      <c r="C345"/>
      <c r="D345" s="12"/>
      <c r="E345" s="12"/>
      <c r="F345" s="12"/>
      <c r="G345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</row>
    <row r="346" spans="1:239" s="24" customFormat="1" ht="14.25" customHeight="1">
      <c r="A346" s="46" t="s">
        <v>391</v>
      </c>
      <c r="B346"/>
      <c r="C346"/>
      <c r="D346" s="12"/>
      <c r="E346" s="12"/>
      <c r="F346" s="12"/>
      <c r="G346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1:239" s="24" customFormat="1" ht="9.75" customHeight="1">
      <c r="A347" s="46"/>
      <c r="B347"/>
      <c r="C347"/>
      <c r="D347" s="12"/>
      <c r="E347" s="12"/>
      <c r="F347" s="12"/>
      <c r="G347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</row>
    <row r="348" spans="1:239" s="24" customFormat="1" ht="25.5" customHeight="1">
      <c r="A348" s="5" t="s">
        <v>367</v>
      </c>
      <c r="B348" s="5" t="s">
        <v>368</v>
      </c>
      <c r="C348" s="4" t="s">
        <v>369</v>
      </c>
      <c r="D348" s="607" t="s">
        <v>239</v>
      </c>
      <c r="E348" s="608" t="s">
        <v>240</v>
      </c>
      <c r="F348" s="5" t="s">
        <v>176</v>
      </c>
      <c r="G348" s="36" t="s">
        <v>177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</row>
    <row r="349" spans="1:239" s="24" customFormat="1" ht="25.5" customHeight="1">
      <c r="A349" s="106" t="s">
        <v>594</v>
      </c>
      <c r="B349" s="103">
        <v>2212</v>
      </c>
      <c r="C349" s="95" t="s">
        <v>595</v>
      </c>
      <c r="D349" s="157">
        <v>3757</v>
      </c>
      <c r="E349" s="157">
        <v>3757</v>
      </c>
      <c r="F349" s="157">
        <v>108</v>
      </c>
      <c r="G349" s="124">
        <f aca="true" t="shared" si="13" ref="G349:G355">F349/E349*100</f>
        <v>2.8746340165025286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</row>
    <row r="350" spans="1:239" s="24" customFormat="1" ht="12.75" customHeight="1">
      <c r="A350" s="106" t="s">
        <v>594</v>
      </c>
      <c r="B350" s="103">
        <v>2221</v>
      </c>
      <c r="C350" s="95" t="s">
        <v>596</v>
      </c>
      <c r="D350" s="157">
        <v>140</v>
      </c>
      <c r="E350" s="157">
        <v>0</v>
      </c>
      <c r="F350" s="157">
        <v>0</v>
      </c>
      <c r="G350" s="124" t="s">
        <v>202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</row>
    <row r="351" spans="1:239" s="24" customFormat="1" ht="14.25" customHeight="1">
      <c r="A351" s="106" t="s">
        <v>594</v>
      </c>
      <c r="B351" s="103">
        <v>2223</v>
      </c>
      <c r="C351" s="95" t="s">
        <v>597</v>
      </c>
      <c r="D351" s="157">
        <v>170</v>
      </c>
      <c r="E351" s="157">
        <v>170</v>
      </c>
      <c r="F351" s="157">
        <v>50</v>
      </c>
      <c r="G351" s="124">
        <f t="shared" si="13"/>
        <v>29.411764705882355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24" customFormat="1" ht="12.75" customHeight="1">
      <c r="A352" s="106" t="s">
        <v>594</v>
      </c>
      <c r="B352" s="103">
        <v>2221</v>
      </c>
      <c r="C352" s="95" t="s">
        <v>598</v>
      </c>
      <c r="D352" s="157">
        <v>281413</v>
      </c>
      <c r="E352" s="157">
        <v>276024</v>
      </c>
      <c r="F352" s="157">
        <v>222930</v>
      </c>
      <c r="G352" s="195">
        <f>F352/E352*100</f>
        <v>80.76471611164247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239" s="24" customFormat="1" ht="25.5" customHeight="1">
      <c r="A353" s="106" t="s">
        <v>594</v>
      </c>
      <c r="B353" s="103">
        <v>2242</v>
      </c>
      <c r="C353" s="95" t="s">
        <v>599</v>
      </c>
      <c r="D353" s="157">
        <v>262145</v>
      </c>
      <c r="E353" s="157">
        <v>385242</v>
      </c>
      <c r="F353" s="157">
        <v>289481</v>
      </c>
      <c r="G353" s="124">
        <f t="shared" si="13"/>
        <v>75.14263761479796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</row>
    <row r="354" spans="1:239" s="24" customFormat="1" ht="25.5" customHeight="1">
      <c r="A354" s="106" t="s">
        <v>594</v>
      </c>
      <c r="B354" s="106" t="s">
        <v>600</v>
      </c>
      <c r="C354" s="95" t="s">
        <v>601</v>
      </c>
      <c r="D354" s="157">
        <v>0</v>
      </c>
      <c r="E354" s="157">
        <v>706</v>
      </c>
      <c r="F354" s="157">
        <v>0</v>
      </c>
      <c r="G354" s="124">
        <f t="shared" si="13"/>
        <v>0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  <c r="GL354" s="58"/>
      <c r="GM354" s="58"/>
      <c r="GN354" s="58"/>
      <c r="GO354" s="58"/>
      <c r="GP354" s="58"/>
      <c r="GQ354" s="58"/>
      <c r="GR354" s="58"/>
      <c r="GS354" s="58"/>
      <c r="GT354" s="58"/>
      <c r="GU354" s="58"/>
      <c r="GV354" s="58"/>
      <c r="GW354" s="58"/>
      <c r="GX354" s="58"/>
      <c r="GY354" s="58"/>
      <c r="GZ354" s="58"/>
      <c r="HA354" s="58"/>
      <c r="HB354" s="58"/>
      <c r="HC354" s="58"/>
      <c r="HD354" s="58"/>
      <c r="HE354" s="58"/>
      <c r="HF354" s="58"/>
      <c r="HG354" s="58"/>
      <c r="HH354" s="58"/>
      <c r="HI354" s="58"/>
      <c r="HJ354" s="58"/>
      <c r="HK354" s="58"/>
      <c r="HL354" s="58"/>
      <c r="HM354" s="58"/>
      <c r="HN354" s="58"/>
      <c r="HO354" s="58"/>
      <c r="HP354" s="58"/>
      <c r="HQ354" s="58"/>
      <c r="HR354" s="58"/>
      <c r="HS354" s="58"/>
      <c r="HT354" s="58"/>
      <c r="HU354" s="58"/>
      <c r="HV354" s="58"/>
      <c r="HW354" s="58"/>
      <c r="HX354" s="58"/>
      <c r="HY354" s="58"/>
      <c r="HZ354" s="58"/>
      <c r="IA354" s="58"/>
      <c r="IB354" s="58"/>
      <c r="IC354" s="58"/>
      <c r="ID354" s="58"/>
      <c r="IE354" s="58"/>
    </row>
    <row r="355" spans="1:7" ht="15" customHeight="1">
      <c r="A355" s="139"/>
      <c r="B355" s="153"/>
      <c r="C355" s="152" t="s">
        <v>384</v>
      </c>
      <c r="D355" s="140">
        <f>SUM(D349:D354)</f>
        <v>547625</v>
      </c>
      <c r="E355" s="140">
        <f>SUM(E349:E354)</f>
        <v>665899</v>
      </c>
      <c r="F355" s="140">
        <f>SUM(F349:F354)</f>
        <v>512569</v>
      </c>
      <c r="G355" s="75">
        <f t="shared" si="13"/>
        <v>76.97398554435433</v>
      </c>
    </row>
    <row r="356" spans="1:7" ht="12" customHeight="1">
      <c r="A356" s="129"/>
      <c r="B356" s="130"/>
      <c r="C356" s="250"/>
      <c r="D356" s="142"/>
      <c r="E356" s="143"/>
      <c r="F356" s="144"/>
      <c r="G356" s="78"/>
    </row>
    <row r="357" spans="1:239" s="24" customFormat="1" ht="14.25" customHeight="1">
      <c r="A357" s="17" t="s">
        <v>602</v>
      </c>
      <c r="B357" s="17"/>
      <c r="C357" s="17"/>
      <c r="D357" s="144"/>
      <c r="E357" s="144"/>
      <c r="F357" s="289"/>
      <c r="G357" s="227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</row>
    <row r="358" spans="1:239" s="24" customFormat="1" ht="9" customHeight="1">
      <c r="A358" s="17"/>
      <c r="B358" s="17"/>
      <c r="C358" s="17"/>
      <c r="D358" s="144"/>
      <c r="E358" s="144"/>
      <c r="F358" s="289"/>
      <c r="G358" s="227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</row>
    <row r="359" spans="1:239" s="24" customFormat="1" ht="25.5" customHeight="1">
      <c r="A359" s="5" t="s">
        <v>367</v>
      </c>
      <c r="B359" s="5" t="s">
        <v>368</v>
      </c>
      <c r="C359" s="4" t="s">
        <v>369</v>
      </c>
      <c r="D359" s="607" t="s">
        <v>239</v>
      </c>
      <c r="E359" s="608" t="s">
        <v>240</v>
      </c>
      <c r="F359" s="5" t="s">
        <v>176</v>
      </c>
      <c r="G359" s="36" t="s">
        <v>177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14.25" customHeight="1">
      <c r="A360" s="106" t="s">
        <v>603</v>
      </c>
      <c r="B360" s="106" t="s">
        <v>600</v>
      </c>
      <c r="C360" s="95" t="s">
        <v>604</v>
      </c>
      <c r="D360" s="157">
        <v>155300</v>
      </c>
      <c r="E360" s="157">
        <v>173186</v>
      </c>
      <c r="F360" s="157">
        <v>23237</v>
      </c>
      <c r="G360" s="124">
        <f>F360/E360*100</f>
        <v>13.417366299816383</v>
      </c>
      <c r="H360" s="887"/>
      <c r="I360" s="907"/>
      <c r="J360" s="907"/>
      <c r="K360" s="907"/>
      <c r="L360" s="90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  <c r="GL360" s="58"/>
      <c r="GM360" s="58"/>
      <c r="GN360" s="58"/>
      <c r="GO360" s="58"/>
      <c r="GP360" s="58"/>
      <c r="GQ360" s="58"/>
      <c r="GR360" s="58"/>
      <c r="GS360" s="58"/>
      <c r="GT360" s="58"/>
      <c r="GU360" s="58"/>
      <c r="GV360" s="58"/>
      <c r="GW360" s="58"/>
      <c r="GX360" s="58"/>
      <c r="GY360" s="58"/>
      <c r="GZ360" s="58"/>
      <c r="HA360" s="58"/>
      <c r="HB360" s="58"/>
      <c r="HC360" s="58"/>
      <c r="HD360" s="58"/>
      <c r="HE360" s="58"/>
      <c r="HF360" s="58"/>
      <c r="HG360" s="58"/>
      <c r="HH360" s="58"/>
      <c r="HI360" s="58"/>
      <c r="HJ360" s="58"/>
      <c r="HK360" s="58"/>
      <c r="HL360" s="58"/>
      <c r="HM360" s="58"/>
      <c r="HN360" s="58"/>
      <c r="HO360" s="58"/>
      <c r="HP360" s="58"/>
      <c r="HQ360" s="58"/>
      <c r="HR360" s="58"/>
      <c r="HS360" s="58"/>
      <c r="HT360" s="58"/>
      <c r="HU360" s="58"/>
      <c r="HV360" s="58"/>
      <c r="HW360" s="58"/>
      <c r="HX360" s="58"/>
      <c r="HY360" s="58"/>
      <c r="HZ360" s="58"/>
      <c r="IA360" s="58"/>
      <c r="IB360" s="58"/>
      <c r="IC360" s="58"/>
      <c r="ID360" s="58"/>
      <c r="IE360" s="58"/>
    </row>
    <row r="361" spans="1:239" s="24" customFormat="1" ht="14.25" customHeight="1">
      <c r="A361" s="106" t="s">
        <v>605</v>
      </c>
      <c r="B361" s="106" t="s">
        <v>600</v>
      </c>
      <c r="C361" s="95" t="s">
        <v>606</v>
      </c>
      <c r="D361" s="157">
        <v>42400</v>
      </c>
      <c r="E361" s="157">
        <v>69964</v>
      </c>
      <c r="F361" s="157">
        <v>5296</v>
      </c>
      <c r="G361" s="124">
        <f>F361/E361*100</f>
        <v>7.569607226573666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14.25" customHeight="1">
      <c r="A362" s="202" t="s">
        <v>594</v>
      </c>
      <c r="B362" s="106" t="s">
        <v>600</v>
      </c>
      <c r="C362" s="95" t="s">
        <v>607</v>
      </c>
      <c r="D362" s="157">
        <v>0</v>
      </c>
      <c r="E362" s="157">
        <v>3000</v>
      </c>
      <c r="F362" s="157">
        <v>0</v>
      </c>
      <c r="G362" s="124">
        <f>F362/E362*100</f>
        <v>0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25.5" customHeight="1">
      <c r="A363" s="202" t="s">
        <v>594</v>
      </c>
      <c r="B363" s="106" t="s">
        <v>600</v>
      </c>
      <c r="C363" s="95" t="s">
        <v>601</v>
      </c>
      <c r="D363" s="157">
        <v>18500</v>
      </c>
      <c r="E363" s="157">
        <v>17794</v>
      </c>
      <c r="F363" s="157">
        <v>0</v>
      </c>
      <c r="G363" s="124">
        <f>F363/E363*100</f>
        <v>0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  <c r="GL363" s="58"/>
      <c r="GM363" s="58"/>
      <c r="GN363" s="58"/>
      <c r="GO363" s="58"/>
      <c r="GP363" s="58"/>
      <c r="GQ363" s="58"/>
      <c r="GR363" s="58"/>
      <c r="GS363" s="58"/>
      <c r="GT363" s="58"/>
      <c r="GU363" s="58"/>
      <c r="GV363" s="58"/>
      <c r="GW363" s="58"/>
      <c r="GX363" s="58"/>
      <c r="GY363" s="58"/>
      <c r="GZ363" s="58"/>
      <c r="HA363" s="58"/>
      <c r="HB363" s="58"/>
      <c r="HC363" s="58"/>
      <c r="HD363" s="58"/>
      <c r="HE363" s="58"/>
      <c r="HF363" s="58"/>
      <c r="HG363" s="58"/>
      <c r="HH363" s="58"/>
      <c r="HI363" s="58"/>
      <c r="HJ363" s="58"/>
      <c r="HK363" s="58"/>
      <c r="HL363" s="58"/>
      <c r="HM363" s="58"/>
      <c r="HN363" s="58"/>
      <c r="HO363" s="58"/>
      <c r="HP363" s="58"/>
      <c r="HQ363" s="58"/>
      <c r="HR363" s="58"/>
      <c r="HS363" s="58"/>
      <c r="HT363" s="58"/>
      <c r="HU363" s="58"/>
      <c r="HV363" s="58"/>
      <c r="HW363" s="58"/>
      <c r="HX363" s="58"/>
      <c r="HY363" s="58"/>
      <c r="HZ363" s="58"/>
      <c r="IA363" s="58"/>
      <c r="IB363" s="58"/>
      <c r="IC363" s="58"/>
      <c r="ID363" s="58"/>
      <c r="IE363" s="58"/>
    </row>
    <row r="364" spans="1:239" s="24" customFormat="1" ht="15" customHeight="1">
      <c r="A364" s="139"/>
      <c r="B364" s="153"/>
      <c r="C364" s="152" t="s">
        <v>388</v>
      </c>
      <c r="D364" s="920">
        <f>SUM(D360:D363)</f>
        <v>216200</v>
      </c>
      <c r="E364" s="920">
        <f>SUM(E360:E363)</f>
        <v>263944</v>
      </c>
      <c r="F364" s="920">
        <f>SUM(F360:F363)</f>
        <v>28533</v>
      </c>
      <c r="G364" s="75">
        <f>F364/E364*100</f>
        <v>10.810247628284788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7" ht="8.25" customHeight="1">
      <c r="A365" s="13"/>
      <c r="B365" s="50"/>
      <c r="C365" s="141"/>
      <c r="D365" s="142"/>
      <c r="E365" s="143"/>
      <c r="F365" s="173"/>
      <c r="G365" s="78"/>
    </row>
    <row r="366" spans="1:7" ht="12.75">
      <c r="A366" s="13"/>
      <c r="B366" s="50"/>
      <c r="C366" s="141"/>
      <c r="D366" s="142"/>
      <c r="E366" s="143"/>
      <c r="F366" s="320"/>
      <c r="G366" s="78"/>
    </row>
    <row r="367" spans="1:239" s="24" customFormat="1" ht="14.25" customHeight="1">
      <c r="A367" s="17" t="s">
        <v>608</v>
      </c>
      <c r="B367" s="17"/>
      <c r="C367" s="17"/>
      <c r="D367" s="186"/>
      <c r="E367" s="186"/>
      <c r="F367" s="52"/>
      <c r="G367" s="5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4" customFormat="1" ht="8.25" customHeight="1">
      <c r="A368" s="17"/>
      <c r="B368" s="17"/>
      <c r="C368" s="17"/>
      <c r="D368" s="138"/>
      <c r="E368" s="138"/>
      <c r="F368" s="52"/>
      <c r="G368" s="5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4" customFormat="1" ht="25.5" customHeight="1">
      <c r="A369" s="5" t="s">
        <v>367</v>
      </c>
      <c r="B369" s="5" t="s">
        <v>368</v>
      </c>
      <c r="C369" s="4" t="s">
        <v>369</v>
      </c>
      <c r="D369" s="607" t="s">
        <v>239</v>
      </c>
      <c r="E369" s="608" t="s">
        <v>240</v>
      </c>
      <c r="F369" s="5" t="s">
        <v>176</v>
      </c>
      <c r="G369" s="36" t="s">
        <v>177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4" customFormat="1" ht="13.5" customHeight="1">
      <c r="A370" s="106" t="s">
        <v>594</v>
      </c>
      <c r="B370" s="103">
        <v>2212</v>
      </c>
      <c r="C370" s="95" t="s">
        <v>609</v>
      </c>
      <c r="D370" s="122">
        <v>701822</v>
      </c>
      <c r="E370" s="122">
        <f>E371+E372</f>
        <v>817434</v>
      </c>
      <c r="F370" s="122">
        <f>F371+F372</f>
        <v>560605</v>
      </c>
      <c r="G370" s="124">
        <f>F370/E370*100</f>
        <v>68.58107198868655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4" customFormat="1" ht="15" customHeight="1">
      <c r="A371" s="106"/>
      <c r="B371" s="292" t="s">
        <v>610</v>
      </c>
      <c r="C371" s="293" t="s">
        <v>611</v>
      </c>
      <c r="D371" s="909">
        <v>576300</v>
      </c>
      <c r="E371" s="909">
        <v>578100</v>
      </c>
      <c r="F371" s="909">
        <v>459650</v>
      </c>
      <c r="G371" s="294">
        <f>F371/E371*100</f>
        <v>79.51046531741913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4" customFormat="1" ht="26.25" customHeight="1">
      <c r="A372" s="106"/>
      <c r="B372" s="295"/>
      <c r="C372" s="293" t="s">
        <v>612</v>
      </c>
      <c r="D372" s="909">
        <v>125522</v>
      </c>
      <c r="E372" s="909">
        <v>239334</v>
      </c>
      <c r="F372" s="909">
        <v>100955</v>
      </c>
      <c r="G372" s="294">
        <f>F372/E372*100</f>
        <v>42.181637377054656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5" customHeight="1">
      <c r="A373" s="106" t="s">
        <v>594</v>
      </c>
      <c r="B373" s="103">
        <v>2212</v>
      </c>
      <c r="C373" s="291" t="s">
        <v>613</v>
      </c>
      <c r="D373" s="122">
        <v>2000</v>
      </c>
      <c r="E373" s="122">
        <v>13350</v>
      </c>
      <c r="F373" s="122">
        <v>0</v>
      </c>
      <c r="G373" s="124">
        <f>F373/E373*100</f>
        <v>0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15" customHeight="1">
      <c r="A374" s="139"/>
      <c r="B374" s="153"/>
      <c r="C374" s="152" t="s">
        <v>614</v>
      </c>
      <c r="D374" s="920">
        <f>D370+D373</f>
        <v>703822</v>
      </c>
      <c r="E374" s="920">
        <f>E370+E373</f>
        <v>830784</v>
      </c>
      <c r="F374" s="920">
        <f>F370+F373</f>
        <v>560605</v>
      </c>
      <c r="G374" s="83">
        <f>F374/E374*100</f>
        <v>67.47903185424852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14.25" customHeight="1">
      <c r="A375" s="13"/>
      <c r="B375" s="50"/>
      <c r="C375" s="141"/>
      <c r="D375" s="144"/>
      <c r="E375" s="144"/>
      <c r="F375" s="144"/>
      <c r="G375" s="227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7" ht="14.25" customHeight="1">
      <c r="A376" s="322" t="s">
        <v>615</v>
      </c>
      <c r="B376" s="322"/>
      <c r="C376" s="322"/>
      <c r="D376" s="268"/>
      <c r="E376" s="268"/>
      <c r="F376" s="268"/>
      <c r="G376" s="78"/>
    </row>
    <row r="377" spans="1:7" ht="9" customHeight="1">
      <c r="A377" s="322"/>
      <c r="B377" s="322"/>
      <c r="C377" s="322"/>
      <c r="D377" s="268"/>
      <c r="E377" s="268"/>
      <c r="F377" s="268"/>
      <c r="G377" s="78"/>
    </row>
    <row r="378" spans="1:7" ht="25.5" customHeight="1">
      <c r="A378" s="5" t="s">
        <v>367</v>
      </c>
      <c r="B378" s="5" t="s">
        <v>368</v>
      </c>
      <c r="C378" s="4" t="s">
        <v>369</v>
      </c>
      <c r="D378" s="607" t="s">
        <v>239</v>
      </c>
      <c r="E378" s="608" t="s">
        <v>240</v>
      </c>
      <c r="F378" s="5" t="s">
        <v>176</v>
      </c>
      <c r="G378" s="36" t="s">
        <v>177</v>
      </c>
    </row>
    <row r="379" spans="1:7" ht="25.5" customHeight="1">
      <c r="A379" s="106" t="s">
        <v>594</v>
      </c>
      <c r="B379" s="103">
        <v>2212</v>
      </c>
      <c r="C379" s="107" t="s">
        <v>616</v>
      </c>
      <c r="D379" s="157">
        <v>1000</v>
      </c>
      <c r="E379" s="157">
        <v>1000</v>
      </c>
      <c r="F379" s="157">
        <v>26</v>
      </c>
      <c r="G379" s="123">
        <f>F379/E379*100</f>
        <v>2.6</v>
      </c>
    </row>
    <row r="380" spans="1:239" s="84" customFormat="1" ht="15" customHeight="1">
      <c r="A380" s="139"/>
      <c r="B380" s="153"/>
      <c r="C380" s="152" t="s">
        <v>617</v>
      </c>
      <c r="D380" s="140">
        <f>SUM(D379:D379)</f>
        <v>1000</v>
      </c>
      <c r="E380" s="140">
        <f>SUM(E379:E379)</f>
        <v>1000</v>
      </c>
      <c r="F380" s="140">
        <f>SUM(F379:F379)</f>
        <v>26</v>
      </c>
      <c r="G380" s="83">
        <f>F380/E380*100</f>
        <v>2.6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84" customFormat="1" ht="15" customHeight="1">
      <c r="A381" s="13"/>
      <c r="B381" s="50"/>
      <c r="C381" s="141"/>
      <c r="D381" s="142"/>
      <c r="E381" s="142"/>
      <c r="F381" s="142"/>
      <c r="G381" s="161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</row>
    <row r="382" spans="1:239" s="84" customFormat="1" ht="12.75">
      <c r="A382" s="947" t="s">
        <v>524</v>
      </c>
      <c r="B382" s="947"/>
      <c r="C382" s="947"/>
      <c r="D382" s="754"/>
      <c r="E382" s="754"/>
      <c r="F382" s="754"/>
      <c r="G382" s="75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84" customFormat="1" ht="9" customHeight="1">
      <c r="A383" s="13"/>
      <c r="B383" s="50"/>
      <c r="C383" s="141"/>
      <c r="D383" s="142"/>
      <c r="E383" s="142"/>
      <c r="F383" s="142"/>
      <c r="G383" s="161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239" s="84" customFormat="1" ht="25.5">
      <c r="A384" s="5" t="s">
        <v>367</v>
      </c>
      <c r="B384" s="5" t="s">
        <v>368</v>
      </c>
      <c r="C384" s="4" t="s">
        <v>369</v>
      </c>
      <c r="D384" s="607" t="s">
        <v>239</v>
      </c>
      <c r="E384" s="608" t="s">
        <v>240</v>
      </c>
      <c r="F384" s="5" t="s">
        <v>176</v>
      </c>
      <c r="G384" s="36" t="s">
        <v>177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</row>
    <row r="385" spans="1:239" s="84" customFormat="1" ht="25.5" customHeight="1">
      <c r="A385" s="106" t="s">
        <v>594</v>
      </c>
      <c r="B385" s="255" t="s">
        <v>600</v>
      </c>
      <c r="C385" s="756" t="s">
        <v>479</v>
      </c>
      <c r="D385" s="157">
        <v>0</v>
      </c>
      <c r="E385" s="157">
        <v>561</v>
      </c>
      <c r="F385" s="157">
        <v>0</v>
      </c>
      <c r="G385" s="196">
        <f>F385/E385*100</f>
        <v>0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</row>
    <row r="386" spans="1:239" s="84" customFormat="1" ht="14.25" customHeight="1">
      <c r="A386" s="106"/>
      <c r="B386" s="106"/>
      <c r="C386" s="176" t="s">
        <v>526</v>
      </c>
      <c r="D386" s="82" t="s">
        <v>527</v>
      </c>
      <c r="E386" s="82">
        <f>SUM(E385)</f>
        <v>561</v>
      </c>
      <c r="F386" s="82">
        <f>SUM(F385)</f>
        <v>0</v>
      </c>
      <c r="G386" s="234">
        <f>F386/E386*100</f>
        <v>0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84" customFormat="1" ht="9.75" customHeight="1">
      <c r="A387" s="13"/>
      <c r="B387" s="50"/>
      <c r="C387" s="141"/>
      <c r="D387" s="142"/>
      <c r="E387" s="142"/>
      <c r="F387" s="142"/>
      <c r="G387" s="161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7" ht="12.75">
      <c r="A388" s="146"/>
      <c r="B388" s="155"/>
      <c r="C388" s="154" t="s">
        <v>389</v>
      </c>
      <c r="D388" s="147">
        <f>D355+D364+D374+D380</f>
        <v>1468647</v>
      </c>
      <c r="E388" s="147">
        <f>E355+E364+E374+E380+E386</f>
        <v>1762188</v>
      </c>
      <c r="F388" s="147">
        <f>F355+F364+F374+F380+F386</f>
        <v>1101733</v>
      </c>
      <c r="G388" s="22">
        <f>F388/E388*100</f>
        <v>62.520741260296866</v>
      </c>
    </row>
    <row r="389" spans="1:8" ht="13.5" customHeight="1">
      <c r="A389" s="13"/>
      <c r="B389" s="50"/>
      <c r="C389" s="141"/>
      <c r="D389" s="142"/>
      <c r="E389" s="566"/>
      <c r="F389" s="655"/>
      <c r="G389" s="689"/>
      <c r="H389" s="690"/>
    </row>
    <row r="390" spans="1:239" s="24" customFormat="1" ht="15.75">
      <c r="A390" s="55" t="s">
        <v>618</v>
      </c>
      <c r="D390" s="58"/>
      <c r="E390" s="58"/>
      <c r="F390" s="5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4" customFormat="1" ht="9" customHeight="1">
      <c r="A391" s="55"/>
      <c r="D391" s="58"/>
      <c r="E391" s="58"/>
      <c r="F391" s="5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7" ht="14.25" customHeight="1">
      <c r="A392" s="46" t="s">
        <v>391</v>
      </c>
      <c r="C392" s="24"/>
      <c r="D392" s="142"/>
      <c r="E392" s="143"/>
      <c r="F392" s="144"/>
      <c r="G392" s="161"/>
    </row>
    <row r="393" spans="1:7" ht="9" customHeight="1">
      <c r="A393" s="46"/>
      <c r="C393" s="24"/>
      <c r="D393" s="142"/>
      <c r="E393" s="143"/>
      <c r="F393" s="144"/>
      <c r="G393" s="161"/>
    </row>
    <row r="394" spans="1:239" s="24" customFormat="1" ht="25.5" customHeight="1">
      <c r="A394" s="5" t="s">
        <v>367</v>
      </c>
      <c r="B394" s="5" t="s">
        <v>368</v>
      </c>
      <c r="C394" s="4" t="s">
        <v>369</v>
      </c>
      <c r="D394" s="607" t="s">
        <v>239</v>
      </c>
      <c r="E394" s="608" t="s">
        <v>240</v>
      </c>
      <c r="F394" s="5" t="s">
        <v>176</v>
      </c>
      <c r="G394" s="36" t="s">
        <v>177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239" s="24" customFormat="1" ht="15" customHeight="1">
      <c r="A395" s="106" t="s">
        <v>619</v>
      </c>
      <c r="B395" s="103">
        <v>4332</v>
      </c>
      <c r="C395" s="193" t="s">
        <v>620</v>
      </c>
      <c r="D395" s="157">
        <v>1000</v>
      </c>
      <c r="E395" s="157">
        <v>1000</v>
      </c>
      <c r="F395" s="157">
        <v>445</v>
      </c>
      <c r="G395" s="124">
        <f aca="true" t="shared" si="14" ref="G395:G403">F395/E395*100</f>
        <v>44.5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239" s="24" customFormat="1" ht="15" customHeight="1">
      <c r="A396" s="106" t="s">
        <v>619</v>
      </c>
      <c r="B396" s="103">
        <v>4339</v>
      </c>
      <c r="C396" s="193" t="s">
        <v>621</v>
      </c>
      <c r="D396" s="157">
        <v>450</v>
      </c>
      <c r="E396" s="157">
        <v>450</v>
      </c>
      <c r="F396" s="157">
        <v>10</v>
      </c>
      <c r="G396" s="124">
        <f t="shared" si="14"/>
        <v>2.2222222222222223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</row>
    <row r="397" spans="1:239" s="24" customFormat="1" ht="25.5" customHeight="1">
      <c r="A397" s="106" t="s">
        <v>619</v>
      </c>
      <c r="B397" s="103">
        <v>4339</v>
      </c>
      <c r="C397" s="193" t="s">
        <v>622</v>
      </c>
      <c r="D397" s="157">
        <v>400</v>
      </c>
      <c r="E397" s="157">
        <v>310</v>
      </c>
      <c r="F397" s="157">
        <v>80</v>
      </c>
      <c r="G397" s="124">
        <f t="shared" si="14"/>
        <v>25.806451612903224</v>
      </c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</row>
    <row r="398" spans="1:239" s="24" customFormat="1" ht="12.75" customHeight="1">
      <c r="A398" s="106" t="s">
        <v>619</v>
      </c>
      <c r="B398" s="103">
        <v>4339</v>
      </c>
      <c r="C398" s="95" t="s">
        <v>623</v>
      </c>
      <c r="D398" s="157">
        <v>850</v>
      </c>
      <c r="E398" s="157">
        <v>940</v>
      </c>
      <c r="F398" s="157">
        <v>940</v>
      </c>
      <c r="G398" s="124">
        <f t="shared" si="14"/>
        <v>100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</row>
    <row r="399" spans="1:239" s="24" customFormat="1" ht="27.75" customHeight="1">
      <c r="A399" s="106" t="s">
        <v>619</v>
      </c>
      <c r="B399" s="103">
        <v>3299</v>
      </c>
      <c r="C399" s="636" t="s">
        <v>624</v>
      </c>
      <c r="D399" s="157">
        <v>0</v>
      </c>
      <c r="E399" s="157">
        <v>15</v>
      </c>
      <c r="F399" s="157">
        <v>15</v>
      </c>
      <c r="G399" s="124">
        <f t="shared" si="14"/>
        <v>100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24" customFormat="1" ht="25.5" customHeight="1">
      <c r="A400" s="106" t="s">
        <v>619</v>
      </c>
      <c r="B400" s="103">
        <v>4392</v>
      </c>
      <c r="C400" s="95" t="s">
        <v>625</v>
      </c>
      <c r="D400" s="157">
        <v>400</v>
      </c>
      <c r="E400" s="157">
        <v>400</v>
      </c>
      <c r="F400" s="157">
        <v>188</v>
      </c>
      <c r="G400" s="124">
        <f t="shared" si="14"/>
        <v>47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24" customFormat="1" ht="25.5">
      <c r="A401" s="106" t="s">
        <v>619</v>
      </c>
      <c r="B401" s="103">
        <v>4399</v>
      </c>
      <c r="C401" s="95" t="s">
        <v>626</v>
      </c>
      <c r="D401" s="157">
        <v>560</v>
      </c>
      <c r="E401" s="157">
        <v>560</v>
      </c>
      <c r="F401" s="157">
        <v>424</v>
      </c>
      <c r="G401" s="124">
        <f t="shared" si="14"/>
        <v>75.71428571428571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24" customFormat="1" ht="38.25">
      <c r="A402" s="106" t="s">
        <v>619</v>
      </c>
      <c r="B402" s="106" t="s">
        <v>627</v>
      </c>
      <c r="C402" s="291" t="s">
        <v>628</v>
      </c>
      <c r="D402" s="157">
        <v>50</v>
      </c>
      <c r="E402" s="157">
        <v>465</v>
      </c>
      <c r="F402" s="157">
        <v>270</v>
      </c>
      <c r="G402" s="124">
        <f t="shared" si="14"/>
        <v>58.06451612903226</v>
      </c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  <c r="HH402" s="58"/>
      <c r="HI402" s="58"/>
      <c r="HJ402" s="58"/>
      <c r="HK402" s="58"/>
      <c r="HL402" s="58"/>
      <c r="HM402" s="58"/>
      <c r="HN402" s="58"/>
      <c r="HO402" s="58"/>
      <c r="HP402" s="58"/>
      <c r="HQ402" s="58"/>
      <c r="HR402" s="58"/>
      <c r="HS402" s="58"/>
      <c r="HT402" s="58"/>
      <c r="HU402" s="58"/>
      <c r="HV402" s="58"/>
      <c r="HW402" s="58"/>
      <c r="HX402" s="58"/>
      <c r="HY402" s="58"/>
      <c r="HZ402" s="58"/>
      <c r="IA402" s="58"/>
      <c r="IB402" s="58"/>
      <c r="IC402" s="58"/>
      <c r="ID402" s="58"/>
      <c r="IE402" s="58"/>
    </row>
    <row r="403" spans="1:239" s="24" customFormat="1" ht="15" customHeight="1">
      <c r="A403" s="139"/>
      <c r="B403" s="153"/>
      <c r="C403" s="152" t="s">
        <v>384</v>
      </c>
      <c r="D403" s="140">
        <f>SUM(D395:D402)</f>
        <v>3710</v>
      </c>
      <c r="E403" s="140">
        <f>SUM(E395:E402)</f>
        <v>4140</v>
      </c>
      <c r="F403" s="140">
        <f>SUM(F395:F402)</f>
        <v>2372</v>
      </c>
      <c r="G403" s="258">
        <f t="shared" si="14"/>
        <v>57.29468599033817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2:239" s="24" customFormat="1" ht="12" customHeight="1">
      <c r="B404"/>
      <c r="C404"/>
      <c r="D404" s="12"/>
      <c r="E404" s="12"/>
      <c r="F404" s="12"/>
      <c r="G404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4.25" customHeight="1">
      <c r="A405" s="57" t="s">
        <v>509</v>
      </c>
      <c r="B405" s="11"/>
      <c r="C405"/>
      <c r="D405" s="12"/>
      <c r="E405" s="12"/>
      <c r="F405" s="58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24" customFormat="1" ht="9" customHeight="1">
      <c r="A406" s="57"/>
      <c r="B406" s="11"/>
      <c r="C406"/>
      <c r="D406" s="12"/>
      <c r="E406" s="12"/>
      <c r="F406" s="58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239" s="24" customFormat="1" ht="25.5" customHeight="1">
      <c r="A407" s="5" t="s">
        <v>367</v>
      </c>
      <c r="B407" s="5" t="s">
        <v>368</v>
      </c>
      <c r="C407" s="4" t="s">
        <v>369</v>
      </c>
      <c r="D407" s="607" t="s">
        <v>239</v>
      </c>
      <c r="E407" s="608" t="s">
        <v>240</v>
      </c>
      <c r="F407" s="5" t="s">
        <v>176</v>
      </c>
      <c r="G407" s="36" t="s">
        <v>177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</row>
    <row r="408" spans="1:239" s="24" customFormat="1" ht="26.25" customHeight="1">
      <c r="A408" s="106" t="s">
        <v>619</v>
      </c>
      <c r="B408" s="103">
        <v>4357</v>
      </c>
      <c r="C408" s="95" t="s">
        <v>629</v>
      </c>
      <c r="D408" s="157">
        <v>1000</v>
      </c>
      <c r="E408" s="157">
        <v>1000</v>
      </c>
      <c r="F408" s="157">
        <v>1000</v>
      </c>
      <c r="G408" s="123">
        <f>F408/E408*100</f>
        <v>100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</row>
    <row r="409" spans="1:239" s="24" customFormat="1" ht="26.25" customHeight="1">
      <c r="A409" s="106" t="s">
        <v>619</v>
      </c>
      <c r="B409" s="103">
        <v>4357</v>
      </c>
      <c r="C409" s="291" t="s">
        <v>630</v>
      </c>
      <c r="D409" s="157">
        <v>2000</v>
      </c>
      <c r="E409" s="157">
        <v>2000</v>
      </c>
      <c r="F409" s="157">
        <v>0</v>
      </c>
      <c r="G409" s="123">
        <f>F409/E409*100</f>
        <v>0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4" customFormat="1" ht="36.75" customHeight="1">
      <c r="A410" s="106" t="s">
        <v>619</v>
      </c>
      <c r="B410" s="103">
        <v>4399</v>
      </c>
      <c r="C410" s="291" t="s">
        <v>631</v>
      </c>
      <c r="D410" s="157">
        <v>0</v>
      </c>
      <c r="E410" s="157">
        <v>2640</v>
      </c>
      <c r="F410" s="157">
        <v>2640</v>
      </c>
      <c r="G410" s="123">
        <f>F410/E410*100</f>
        <v>100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239" s="24" customFormat="1" ht="15" customHeight="1">
      <c r="A411" s="139"/>
      <c r="B411" s="153"/>
      <c r="C411" s="152" t="s">
        <v>388</v>
      </c>
      <c r="D411" s="140">
        <f>SUM(D408:D409)</f>
        <v>3000</v>
      </c>
      <c r="E411" s="923">
        <f>SUM(E408:E410)</f>
        <v>5640</v>
      </c>
      <c r="F411" s="923">
        <f>SUM(F408:F410)</f>
        <v>3640</v>
      </c>
      <c r="G411" s="258">
        <f>F411/E411*100</f>
        <v>64.53900709219859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</row>
    <row r="412" spans="4:239" s="24" customFormat="1" ht="10.5" customHeight="1">
      <c r="D412" s="58"/>
      <c r="E412" s="58"/>
      <c r="F412" s="58"/>
      <c r="G4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</row>
    <row r="413" spans="1:239" s="24" customFormat="1" ht="14.25" customHeight="1">
      <c r="A413" s="421" t="s">
        <v>632</v>
      </c>
      <c r="B413" s="421"/>
      <c r="C413" s="421"/>
      <c r="D413" s="58"/>
      <c r="E413" s="58"/>
      <c r="F413" s="58"/>
      <c r="G413"/>
      <c r="H413" s="12"/>
      <c r="I413" s="6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4" customFormat="1" ht="9" customHeight="1">
      <c r="A414" s="421"/>
      <c r="B414" s="421"/>
      <c r="C414" s="421"/>
      <c r="D414" s="58"/>
      <c r="E414" s="58"/>
      <c r="F414" s="58"/>
      <c r="G414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4" customFormat="1" ht="25.5" customHeight="1">
      <c r="A415" s="5" t="s">
        <v>367</v>
      </c>
      <c r="B415" s="5" t="s">
        <v>368</v>
      </c>
      <c r="C415" s="4" t="s">
        <v>369</v>
      </c>
      <c r="D415" s="607" t="s">
        <v>239</v>
      </c>
      <c r="E415" s="608" t="s">
        <v>240</v>
      </c>
      <c r="F415" s="5" t="s">
        <v>176</v>
      </c>
      <c r="G415" s="36" t="s">
        <v>177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7" ht="24.75" customHeight="1">
      <c r="A416" s="106" t="s">
        <v>619</v>
      </c>
      <c r="B416" s="103">
        <v>4339</v>
      </c>
      <c r="C416" s="193" t="s">
        <v>633</v>
      </c>
      <c r="D416" s="157">
        <v>1978</v>
      </c>
      <c r="E416" s="157">
        <v>1978</v>
      </c>
      <c r="F416" s="157">
        <v>1483</v>
      </c>
      <c r="G416" s="196">
        <f aca="true" t="shared" si="15" ref="G416:G421">F416/E416*100</f>
        <v>74.9747219413549</v>
      </c>
    </row>
    <row r="417" spans="1:7" ht="12.75">
      <c r="A417" s="106" t="s">
        <v>619</v>
      </c>
      <c r="B417" s="103">
        <v>4357</v>
      </c>
      <c r="C417" s="193" t="s">
        <v>480</v>
      </c>
      <c r="D417" s="157">
        <v>34921</v>
      </c>
      <c r="E417" s="157">
        <v>40570</v>
      </c>
      <c r="F417" s="157">
        <v>31126</v>
      </c>
      <c r="G417" s="196">
        <f t="shared" si="15"/>
        <v>76.72171555336456</v>
      </c>
    </row>
    <row r="418" spans="1:7" ht="15" customHeight="1">
      <c r="A418" s="139"/>
      <c r="B418" s="153"/>
      <c r="C418" s="152" t="s">
        <v>634</v>
      </c>
      <c r="D418" s="140">
        <f>SUM(D416:D417)</f>
        <v>36899</v>
      </c>
      <c r="E418" s="140">
        <f>SUM(E416:E417)</f>
        <v>42548</v>
      </c>
      <c r="F418" s="140">
        <f>SUM(F416:F417)</f>
        <v>32609</v>
      </c>
      <c r="G418" s="258">
        <f t="shared" si="15"/>
        <v>76.64050014101721</v>
      </c>
    </row>
    <row r="419" spans="1:7" ht="12.75" customHeight="1" hidden="1">
      <c r="A419" s="796" t="s">
        <v>635</v>
      </c>
      <c r="B419" s="796"/>
      <c r="C419" s="796"/>
      <c r="F419" s="58"/>
      <c r="G419" s="196" t="e">
        <f t="shared" si="15"/>
        <v>#DIV/0!</v>
      </c>
    </row>
    <row r="420" spans="1:7" ht="12.75" customHeight="1" hidden="1">
      <c r="A420" s="795" t="s">
        <v>636</v>
      </c>
      <c r="B420" s="795"/>
      <c r="C420" s="795"/>
      <c r="F420" s="58"/>
      <c r="G420" s="196" t="e">
        <f t="shared" si="15"/>
        <v>#DIV/0!</v>
      </c>
    </row>
    <row r="421" spans="1:7" ht="12.75" customHeight="1" hidden="1">
      <c r="A421" s="795" t="s">
        <v>637</v>
      </c>
      <c r="B421" s="795"/>
      <c r="C421" s="795"/>
      <c r="F421" s="58"/>
      <c r="G421" s="196" t="e">
        <f t="shared" si="15"/>
        <v>#DIV/0!</v>
      </c>
    </row>
    <row r="422" spans="1:7" ht="14.25" customHeight="1">
      <c r="A422" s="49"/>
      <c r="B422" s="49"/>
      <c r="C422" s="49"/>
      <c r="F422" s="58"/>
      <c r="G422" s="12"/>
    </row>
    <row r="423" spans="1:7" ht="14.25" customHeight="1">
      <c r="A423" s="232" t="s">
        <v>638</v>
      </c>
      <c r="B423" s="232"/>
      <c r="C423" s="231"/>
      <c r="F423" s="58"/>
      <c r="G423" s="12"/>
    </row>
    <row r="424" spans="1:7" ht="9" customHeight="1">
      <c r="A424" s="232"/>
      <c r="B424" s="232"/>
      <c r="C424" s="231"/>
      <c r="F424" s="58"/>
      <c r="G424" s="12"/>
    </row>
    <row r="425" spans="1:239" s="24" customFormat="1" ht="25.5" customHeight="1">
      <c r="A425" s="5" t="s">
        <v>367</v>
      </c>
      <c r="B425" s="5" t="s">
        <v>368</v>
      </c>
      <c r="C425" s="4" t="s">
        <v>369</v>
      </c>
      <c r="D425" s="607" t="s">
        <v>239</v>
      </c>
      <c r="E425" s="608" t="s">
        <v>240</v>
      </c>
      <c r="F425" s="5" t="s">
        <v>176</v>
      </c>
      <c r="G425" s="36" t="s">
        <v>177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4" customFormat="1" ht="25.5">
      <c r="A426" s="106" t="s">
        <v>619</v>
      </c>
      <c r="B426" s="229" t="s">
        <v>506</v>
      </c>
      <c r="C426" s="230" t="s">
        <v>639</v>
      </c>
      <c r="D426" s="157">
        <v>30996</v>
      </c>
      <c r="E426" s="157">
        <v>35525</v>
      </c>
      <c r="F426" s="157">
        <v>35525</v>
      </c>
      <c r="G426" s="195">
        <f>F426/E426*100</f>
        <v>100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4" customFormat="1" ht="12.75">
      <c r="A427" s="229">
        <v>5100</v>
      </c>
      <c r="B427" s="229">
        <v>4399</v>
      </c>
      <c r="C427" s="95" t="s">
        <v>640</v>
      </c>
      <c r="D427" s="157">
        <v>1550</v>
      </c>
      <c r="E427" s="157">
        <v>3198</v>
      </c>
      <c r="F427" s="157">
        <v>3090</v>
      </c>
      <c r="G427" s="196">
        <f>F427/E427*100</f>
        <v>96.62288930581614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4" customFormat="1" ht="12.75">
      <c r="A428" s="229">
        <v>5100</v>
      </c>
      <c r="B428" s="229">
        <v>4359</v>
      </c>
      <c r="C428" s="95" t="s">
        <v>641</v>
      </c>
      <c r="D428" s="157">
        <v>7050</v>
      </c>
      <c r="E428" s="157">
        <v>7035</v>
      </c>
      <c r="F428" s="157">
        <v>6892</v>
      </c>
      <c r="G428" s="196">
        <f>F428/E428*100</f>
        <v>97.96730632551528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4" customFormat="1" ht="15" customHeight="1">
      <c r="A429" s="480"/>
      <c r="B429" s="481"/>
      <c r="C429" s="176" t="s">
        <v>642</v>
      </c>
      <c r="D429" s="82">
        <f>SUM(D426:D426)</f>
        <v>30996</v>
      </c>
      <c r="E429" s="82">
        <f>SUM(E426:E428)</f>
        <v>45758</v>
      </c>
      <c r="F429" s="82">
        <f>SUM(F426:F428)</f>
        <v>45507</v>
      </c>
      <c r="G429" s="258">
        <f>F429/E429*100</f>
        <v>99.4514620394248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16.5" customHeight="1">
      <c r="A430" s="241"/>
      <c r="B430" s="241"/>
      <c r="C430" s="17"/>
      <c r="D430" s="242"/>
      <c r="E430" s="242"/>
      <c r="F430" s="242"/>
      <c r="G430" s="491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7" ht="14.25" customHeight="1">
      <c r="A431" s="57" t="s">
        <v>511</v>
      </c>
      <c r="B431" s="49"/>
      <c r="C431" s="141"/>
      <c r="D431" s="142"/>
      <c r="E431" s="143"/>
      <c r="F431" s="144"/>
      <c r="G431" s="161"/>
    </row>
    <row r="432" spans="1:7" ht="9" customHeight="1">
      <c r="A432" s="57"/>
      <c r="B432" s="49"/>
      <c r="C432" s="141"/>
      <c r="D432" s="142"/>
      <c r="E432" s="143"/>
      <c r="F432" s="144"/>
      <c r="G432" s="161"/>
    </row>
    <row r="433" spans="1:239" s="84" customFormat="1" ht="25.5" customHeight="1">
      <c r="A433" s="5" t="s">
        <v>367</v>
      </c>
      <c r="B433" s="5" t="s">
        <v>368</v>
      </c>
      <c r="C433" s="4" t="s">
        <v>369</v>
      </c>
      <c r="D433" s="607" t="s">
        <v>239</v>
      </c>
      <c r="E433" s="608" t="s">
        <v>240</v>
      </c>
      <c r="F433" s="5" t="s">
        <v>176</v>
      </c>
      <c r="G433" s="36" t="s">
        <v>177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25.5" customHeight="1">
      <c r="A434" s="106" t="s">
        <v>619</v>
      </c>
      <c r="B434" s="103">
        <v>4357</v>
      </c>
      <c r="C434" s="95" t="s">
        <v>481</v>
      </c>
      <c r="D434" s="122">
        <v>15000</v>
      </c>
      <c r="E434" s="122">
        <v>24585</v>
      </c>
      <c r="F434" s="122">
        <v>14023</v>
      </c>
      <c r="G434" s="123">
        <f>F434/E434*100</f>
        <v>57.038844824079725</v>
      </c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  <c r="HH434" s="58"/>
      <c r="HI434" s="58"/>
      <c r="HJ434" s="58"/>
      <c r="HK434" s="58"/>
      <c r="HL434" s="58"/>
      <c r="HM434" s="58"/>
      <c r="HN434" s="58"/>
      <c r="HO434" s="58"/>
      <c r="HP434" s="58"/>
      <c r="HQ434" s="58"/>
      <c r="HR434" s="58"/>
      <c r="HS434" s="58"/>
      <c r="HT434" s="58"/>
      <c r="HU434" s="58"/>
      <c r="HV434" s="58"/>
      <c r="HW434" s="58"/>
      <c r="HX434" s="58"/>
      <c r="HY434" s="58"/>
      <c r="HZ434" s="58"/>
      <c r="IA434" s="58"/>
      <c r="IB434" s="58"/>
      <c r="IC434" s="58"/>
      <c r="ID434" s="58"/>
      <c r="IE434" s="58"/>
    </row>
    <row r="435" spans="1:239" s="84" customFormat="1" ht="15" customHeight="1">
      <c r="A435" s="480"/>
      <c r="B435" s="481"/>
      <c r="C435" s="176" t="s">
        <v>519</v>
      </c>
      <c r="D435" s="82">
        <f>SUM(D434)</f>
        <v>15000</v>
      </c>
      <c r="E435" s="82">
        <f>SUM(E434)</f>
        <v>24585</v>
      </c>
      <c r="F435" s="82">
        <f>SUM(F434)</f>
        <v>14023</v>
      </c>
      <c r="G435" s="258">
        <f>F435/E435*100</f>
        <v>57.038844824079725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84" customFormat="1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84" customFormat="1" ht="12.75">
      <c r="A437" s="945" t="s">
        <v>524</v>
      </c>
      <c r="B437" s="945"/>
      <c r="C437" s="945"/>
      <c r="D437" s="754"/>
      <c r="E437" s="754"/>
      <c r="F437" s="754"/>
      <c r="G437" s="754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84" customFormat="1" ht="9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spans="1:239" s="84" customFormat="1" ht="25.5">
      <c r="A439" s="5" t="s">
        <v>367</v>
      </c>
      <c r="B439" s="5" t="s">
        <v>368</v>
      </c>
      <c r="C439" s="4" t="s">
        <v>369</v>
      </c>
      <c r="D439" s="607" t="s">
        <v>239</v>
      </c>
      <c r="E439" s="608" t="s">
        <v>240</v>
      </c>
      <c r="F439" s="5" t="s">
        <v>176</v>
      </c>
      <c r="G439" s="36" t="s">
        <v>177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239" s="84" customFormat="1" ht="39.75" customHeight="1">
      <c r="A440" s="196">
        <v>5100</v>
      </c>
      <c r="B440" s="255" t="s">
        <v>627</v>
      </c>
      <c r="C440" s="756" t="s">
        <v>482</v>
      </c>
      <c r="D440" s="157">
        <v>0</v>
      </c>
      <c r="E440" s="157">
        <v>202</v>
      </c>
      <c r="F440" s="157">
        <v>0</v>
      </c>
      <c r="G440" s="196">
        <f>F440/E440*100</f>
        <v>0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</row>
    <row r="441" spans="1:239" s="84" customFormat="1" ht="12.75">
      <c r="A441" s="196"/>
      <c r="B441" s="106"/>
      <c r="C441" s="176" t="s">
        <v>526</v>
      </c>
      <c r="D441" s="82" t="s">
        <v>527</v>
      </c>
      <c r="E441" s="82">
        <f>SUM(E440)</f>
        <v>202</v>
      </c>
      <c r="F441" s="82">
        <f>SUM(F440)</f>
        <v>0</v>
      </c>
      <c r="G441" s="234">
        <f>F441/E441*100</f>
        <v>0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</row>
    <row r="442" spans="1:239" s="84" customFormat="1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84" customFormat="1" ht="14.25" customHeight="1">
      <c r="A443" s="146"/>
      <c r="B443" s="155"/>
      <c r="C443" s="154" t="s">
        <v>389</v>
      </c>
      <c r="D443" s="147">
        <f>D403+D411+D418+D429+D434</f>
        <v>89605</v>
      </c>
      <c r="E443" s="147">
        <f>E403+E411+E418+E429+E435+E441</f>
        <v>122873</v>
      </c>
      <c r="F443" s="147">
        <f>F403+F411+F418+F429+F435+F441</f>
        <v>98151</v>
      </c>
      <c r="G443" s="487">
        <f>F443/E443*100</f>
        <v>79.88003873918599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84" customFormat="1" ht="14.25" customHeight="1">
      <c r="A444" s="13"/>
      <c r="B444" s="50"/>
      <c r="C444" s="141"/>
      <c r="D444" s="142"/>
      <c r="E444" s="142"/>
      <c r="F444" s="142"/>
      <c r="G444" s="161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5.75">
      <c r="A445" s="55" t="s">
        <v>643</v>
      </c>
      <c r="D445" s="58"/>
      <c r="E445" s="58"/>
      <c r="F445" s="58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ht="9" customHeight="1"/>
    <row r="447" ht="14.25" customHeight="1">
      <c r="A447" s="46" t="s">
        <v>391</v>
      </c>
    </row>
    <row r="448" ht="9" customHeight="1"/>
    <row r="449" spans="1:7" ht="25.5" customHeight="1">
      <c r="A449" s="5" t="s">
        <v>367</v>
      </c>
      <c r="B449" s="5" t="s">
        <v>368</v>
      </c>
      <c r="C449" s="4" t="s">
        <v>369</v>
      </c>
      <c r="D449" s="607" t="s">
        <v>239</v>
      </c>
      <c r="E449" s="608" t="s">
        <v>240</v>
      </c>
      <c r="F449" s="5" t="s">
        <v>176</v>
      </c>
      <c r="G449" s="36" t="s">
        <v>177</v>
      </c>
    </row>
    <row r="450" spans="1:7" ht="25.5" customHeight="1">
      <c r="A450" s="106" t="s">
        <v>644</v>
      </c>
      <c r="B450" s="103">
        <v>5399</v>
      </c>
      <c r="C450" s="95" t="s">
        <v>645</v>
      </c>
      <c r="D450" s="157">
        <v>30</v>
      </c>
      <c r="E450" s="157">
        <v>30</v>
      </c>
      <c r="F450" s="157">
        <v>0</v>
      </c>
      <c r="G450" s="196">
        <f>F450/E450*100</f>
        <v>0</v>
      </c>
    </row>
    <row r="451" spans="1:7" ht="38.25">
      <c r="A451" s="106" t="s">
        <v>644</v>
      </c>
      <c r="B451" s="229">
        <v>5512</v>
      </c>
      <c r="C451" s="95" t="s">
        <v>646</v>
      </c>
      <c r="D451" s="157">
        <v>6000</v>
      </c>
      <c r="E451" s="157">
        <v>9851</v>
      </c>
      <c r="F451" s="157">
        <v>6956</v>
      </c>
      <c r="G451" s="196">
        <f>F451/E451*100</f>
        <v>70.61212059689372</v>
      </c>
    </row>
    <row r="452" spans="1:7" ht="25.5">
      <c r="A452" s="106" t="s">
        <v>644</v>
      </c>
      <c r="B452" s="229">
        <v>5529</v>
      </c>
      <c r="C452" s="95" t="s">
        <v>647</v>
      </c>
      <c r="D452" s="157">
        <v>200</v>
      </c>
      <c r="E452" s="157">
        <v>200</v>
      </c>
      <c r="F452" s="157">
        <v>37</v>
      </c>
      <c r="G452" s="196">
        <f>F452/E452*100</f>
        <v>18.5</v>
      </c>
    </row>
    <row r="453" spans="1:239" s="24" customFormat="1" ht="15" customHeight="1">
      <c r="A453" s="139"/>
      <c r="B453" s="153"/>
      <c r="C453" s="152" t="s">
        <v>384</v>
      </c>
      <c r="D453" s="140">
        <f>SUM(D450:D452)</f>
        <v>6230</v>
      </c>
      <c r="E453" s="140">
        <f>SUM(E450:E452)</f>
        <v>10081</v>
      </c>
      <c r="F453" s="140">
        <f>SUM(F450:F452)</f>
        <v>6993</v>
      </c>
      <c r="G453" s="924">
        <f>F453/E453*100</f>
        <v>69.36811824223787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239" s="24" customFormat="1" ht="12.75">
      <c r="A454" s="13"/>
      <c r="B454" s="50"/>
      <c r="C454" s="141"/>
      <c r="D454" s="142"/>
      <c r="E454" s="142"/>
      <c r="F454" s="142"/>
      <c r="G454" s="227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7" ht="14.25" customHeight="1">
      <c r="A455" s="57" t="s">
        <v>511</v>
      </c>
      <c r="B455" s="11"/>
      <c r="C455" s="141"/>
      <c r="D455" s="131"/>
      <c r="E455" s="53"/>
      <c r="F455" s="38"/>
      <c r="G455" s="59"/>
    </row>
    <row r="456" spans="1:7" ht="9" customHeight="1">
      <c r="A456" s="322"/>
      <c r="B456" s="323"/>
      <c r="C456" s="51"/>
      <c r="D456" s="131"/>
      <c r="E456" s="53"/>
      <c r="F456" s="38"/>
      <c r="G456" s="59"/>
    </row>
    <row r="457" spans="1:7" ht="25.5" customHeight="1">
      <c r="A457" s="5" t="s">
        <v>367</v>
      </c>
      <c r="B457" s="5" t="s">
        <v>368</v>
      </c>
      <c r="C457" s="4" t="s">
        <v>369</v>
      </c>
      <c r="D457" s="607" t="s">
        <v>239</v>
      </c>
      <c r="E457" s="608" t="s">
        <v>240</v>
      </c>
      <c r="F457" s="5" t="s">
        <v>176</v>
      </c>
      <c r="G457" s="36" t="s">
        <v>177</v>
      </c>
    </row>
    <row r="458" spans="1:7" ht="25.5">
      <c r="A458" s="106" t="s">
        <v>644</v>
      </c>
      <c r="B458" s="103">
        <v>5399</v>
      </c>
      <c r="C458" s="107" t="s">
        <v>648</v>
      </c>
      <c r="D458" s="157">
        <v>1500</v>
      </c>
      <c r="E458" s="157">
        <v>2432</v>
      </c>
      <c r="F458" s="157">
        <v>0</v>
      </c>
      <c r="G458" s="123">
        <f>F458/E458*100</f>
        <v>0</v>
      </c>
    </row>
    <row r="459" spans="1:7" ht="15" customHeight="1">
      <c r="A459" s="139"/>
      <c r="B459" s="153"/>
      <c r="C459" s="152" t="s">
        <v>519</v>
      </c>
      <c r="D459" s="140">
        <f>SUM(D458:D458)</f>
        <v>1500</v>
      </c>
      <c r="E459" s="140">
        <f>SUM(E458:E458)</f>
        <v>2432</v>
      </c>
      <c r="F459" s="140">
        <f>SUM(F458:F458)</f>
        <v>0</v>
      </c>
      <c r="G459" s="924">
        <f>F459/E459*100</f>
        <v>0</v>
      </c>
    </row>
    <row r="460" spans="1:239" s="84" customFormat="1" ht="14.25" customHeight="1">
      <c r="A460" s="13"/>
      <c r="B460" s="50"/>
      <c r="C460" s="141"/>
      <c r="D460" s="142"/>
      <c r="E460" s="310"/>
      <c r="F460" s="144"/>
      <c r="G460" s="161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7" ht="14.25" customHeight="1">
      <c r="A461" s="321" t="s">
        <v>649</v>
      </c>
      <c r="B461" s="321"/>
      <c r="C461" s="321"/>
      <c r="D461" s="321"/>
      <c r="E461" s="321"/>
      <c r="F461" s="144"/>
      <c r="G461" s="227"/>
    </row>
    <row r="462" spans="1:7" ht="9" customHeight="1">
      <c r="A462" s="272"/>
      <c r="B462" s="550"/>
      <c r="C462" s="550"/>
      <c r="D462" s="551"/>
      <c r="E462" s="143"/>
      <c r="F462" s="144"/>
      <c r="G462" s="227"/>
    </row>
    <row r="463" spans="1:7" ht="25.5" customHeight="1">
      <c r="A463" s="5" t="s">
        <v>367</v>
      </c>
      <c r="B463" s="5" t="s">
        <v>368</v>
      </c>
      <c r="C463" s="4" t="s">
        <v>369</v>
      </c>
      <c r="D463" s="607" t="s">
        <v>239</v>
      </c>
      <c r="E463" s="608" t="s">
        <v>240</v>
      </c>
      <c r="F463" s="5" t="s">
        <v>176</v>
      </c>
      <c r="G463" s="36" t="s">
        <v>177</v>
      </c>
    </row>
    <row r="464" spans="1:7" ht="38.25" customHeight="1">
      <c r="A464" s="106" t="s">
        <v>644</v>
      </c>
      <c r="B464" s="229">
        <v>5511</v>
      </c>
      <c r="C464" s="107" t="s">
        <v>650</v>
      </c>
      <c r="D464" s="157">
        <v>4500</v>
      </c>
      <c r="E464" s="157">
        <v>4500</v>
      </c>
      <c r="F464" s="157">
        <v>4500</v>
      </c>
      <c r="G464" s="123">
        <f>F464/E464*100</f>
        <v>100</v>
      </c>
    </row>
    <row r="465" spans="1:7" ht="15" customHeight="1">
      <c r="A465" s="139"/>
      <c r="B465" s="153"/>
      <c r="C465" s="152" t="s">
        <v>651</v>
      </c>
      <c r="D465" s="140">
        <f>SUM(D464)</f>
        <v>4500</v>
      </c>
      <c r="E465" s="140">
        <f>SUM(E464)</f>
        <v>4500</v>
      </c>
      <c r="F465" s="140">
        <f>SUM(F464)</f>
        <v>4500</v>
      </c>
      <c r="G465" s="924">
        <f>F465/E465*100</f>
        <v>100</v>
      </c>
    </row>
    <row r="466" spans="1:7" ht="15.75" customHeight="1">
      <c r="A466" s="13"/>
      <c r="B466" s="50"/>
      <c r="C466" s="141"/>
      <c r="D466" s="142"/>
      <c r="E466" s="143"/>
      <c r="F466" s="173"/>
      <c r="G466" s="227"/>
    </row>
    <row r="467" spans="1:239" s="24" customFormat="1" ht="12.75">
      <c r="A467" s="146"/>
      <c r="B467" s="155"/>
      <c r="C467" s="154" t="s">
        <v>389</v>
      </c>
      <c r="D467" s="147">
        <f>D453+D459+D465</f>
        <v>12230</v>
      </c>
      <c r="E467" s="147">
        <f>E453+E459+E465</f>
        <v>17013</v>
      </c>
      <c r="F467" s="147">
        <f>F453+F459+F465</f>
        <v>11493</v>
      </c>
      <c r="G467" s="164">
        <f>F467/E467*100</f>
        <v>67.55422324105096</v>
      </c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  <c r="HH467" s="58"/>
      <c r="HI467" s="58"/>
      <c r="HJ467" s="58"/>
      <c r="HK467" s="58"/>
      <c r="HL467" s="58"/>
      <c r="HM467" s="58"/>
      <c r="HN467" s="58"/>
      <c r="HO467" s="58"/>
      <c r="HP467" s="58"/>
      <c r="HQ467" s="58"/>
      <c r="HR467" s="58"/>
      <c r="HS467" s="58"/>
      <c r="HT467" s="58"/>
      <c r="HU467" s="58"/>
      <c r="HV467" s="58"/>
      <c r="HW467" s="58"/>
      <c r="HX467" s="58"/>
      <c r="HY467" s="58"/>
      <c r="HZ467" s="58"/>
      <c r="IA467" s="58"/>
      <c r="IB467" s="58"/>
      <c r="IC467" s="58"/>
      <c r="ID467" s="58"/>
      <c r="IE467" s="58"/>
    </row>
    <row r="468" spans="1:7" s="163" customFormat="1" ht="12" customHeight="1">
      <c r="A468" s="13"/>
      <c r="B468" s="50"/>
      <c r="C468" s="141"/>
      <c r="D468" s="126"/>
      <c r="E468" s="654"/>
      <c r="F468" s="127"/>
      <c r="G468" s="59"/>
    </row>
    <row r="469" spans="1:239" s="24" customFormat="1" ht="15.75">
      <c r="A469" s="162" t="s">
        <v>652</v>
      </c>
      <c r="B469" s="163"/>
      <c r="C469" s="163"/>
      <c r="D469" s="552"/>
      <c r="E469" s="108"/>
      <c r="F469" s="108"/>
      <c r="G469" s="163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</row>
    <row r="470" spans="1:239" s="24" customFormat="1" ht="7.5" customHeight="1">
      <c r="A470" s="49"/>
      <c r="B470" s="11"/>
      <c r="C470"/>
      <c r="D470" s="12"/>
      <c r="E470" s="12"/>
      <c r="F470" s="12"/>
      <c r="G470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</row>
    <row r="471" spans="1:239" s="24" customFormat="1" ht="14.25" customHeight="1">
      <c r="A471" s="57" t="s">
        <v>391</v>
      </c>
      <c r="B471" s="11"/>
      <c r="C471"/>
      <c r="D471" s="12"/>
      <c r="E471" s="12"/>
      <c r="F471" s="12"/>
      <c r="G471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</row>
    <row r="472" spans="1:239" s="24" customFormat="1" ht="9" customHeight="1">
      <c r="A472" s="57"/>
      <c r="B472" s="11"/>
      <c r="C472"/>
      <c r="D472" s="12"/>
      <c r="E472" s="12"/>
      <c r="F472" s="12"/>
      <c r="G47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</row>
    <row r="473" spans="1:239" s="24" customFormat="1" ht="25.5" customHeight="1">
      <c r="A473" s="5" t="s">
        <v>367</v>
      </c>
      <c r="B473" s="5" t="s">
        <v>368</v>
      </c>
      <c r="C473" s="4" t="s">
        <v>369</v>
      </c>
      <c r="D473" s="607" t="s">
        <v>239</v>
      </c>
      <c r="E473" s="608" t="s">
        <v>240</v>
      </c>
      <c r="F473" s="5" t="s">
        <v>176</v>
      </c>
      <c r="G473" s="36" t="s">
        <v>177</v>
      </c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</row>
    <row r="474" spans="1:239" s="24" customFormat="1" ht="12.75" customHeight="1">
      <c r="A474" s="106" t="s">
        <v>653</v>
      </c>
      <c r="B474" s="103">
        <v>6113</v>
      </c>
      <c r="C474" s="95" t="s">
        <v>654</v>
      </c>
      <c r="D474" s="157">
        <v>38424</v>
      </c>
      <c r="E474" s="157">
        <v>37903</v>
      </c>
      <c r="F474" s="157">
        <v>20306</v>
      </c>
      <c r="G474" s="123">
        <f>F474/E474*100</f>
        <v>53.573595757591754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1:239" s="24" customFormat="1" ht="14.25" customHeight="1">
      <c r="A475" s="106" t="s">
        <v>653</v>
      </c>
      <c r="B475" s="103">
        <v>6113</v>
      </c>
      <c r="C475" s="95" t="s">
        <v>655</v>
      </c>
      <c r="D475" s="157">
        <v>700</v>
      </c>
      <c r="E475" s="157">
        <v>700</v>
      </c>
      <c r="F475" s="157">
        <v>700</v>
      </c>
      <c r="G475" s="123">
        <f>F475/E475*100</f>
        <v>100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25.5" customHeight="1">
      <c r="A476" s="106" t="s">
        <v>653</v>
      </c>
      <c r="B476" s="103">
        <v>6223</v>
      </c>
      <c r="C476" s="95" t="s">
        <v>656</v>
      </c>
      <c r="D476" s="157">
        <v>6450</v>
      </c>
      <c r="E476" s="157">
        <v>6450</v>
      </c>
      <c r="F476" s="157">
        <v>5436</v>
      </c>
      <c r="G476" s="123">
        <f>F476/E476*100</f>
        <v>84.27906976744185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25.5" customHeight="1">
      <c r="A477" s="106" t="s">
        <v>653</v>
      </c>
      <c r="B477" s="103">
        <v>6223</v>
      </c>
      <c r="C477" s="230" t="s">
        <v>657</v>
      </c>
      <c r="D477" s="157">
        <v>2000</v>
      </c>
      <c r="E477" s="157">
        <v>2000</v>
      </c>
      <c r="F477" s="157">
        <v>495</v>
      </c>
      <c r="G477" s="123">
        <f>F477/E477*100</f>
        <v>24.75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15" customHeight="1">
      <c r="A478" s="139"/>
      <c r="B478" s="153"/>
      <c r="C478" s="152" t="s">
        <v>384</v>
      </c>
      <c r="D478" s="140">
        <f>SUM(D474:D477)</f>
        <v>47574</v>
      </c>
      <c r="E478" s="140">
        <f>SUM(E474:E477)</f>
        <v>47053</v>
      </c>
      <c r="F478" s="140">
        <f>SUM(F474:F477)</f>
        <v>26937</v>
      </c>
      <c r="G478" s="924">
        <f>F478/E478*100</f>
        <v>57.248209465921406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239" s="24" customFormat="1" ht="14.25" customHeight="1">
      <c r="A479" s="792"/>
      <c r="B479" s="792"/>
      <c r="C479" s="792"/>
      <c r="D479" s="226"/>
      <c r="E479" s="226"/>
      <c r="F479" s="52"/>
      <c r="G479" s="5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</row>
    <row r="480" spans="1:6" s="138" customFormat="1" ht="14.25" customHeight="1">
      <c r="A480" s="34" t="s">
        <v>658</v>
      </c>
      <c r="B480" s="256"/>
      <c r="C480" s="256"/>
      <c r="D480" s="34"/>
      <c r="E480" s="256"/>
      <c r="F480" s="186"/>
    </row>
    <row r="481" spans="1:6" s="138" customFormat="1" ht="9" customHeight="1">
      <c r="A481" s="34"/>
      <c r="B481" s="17"/>
      <c r="C481" s="17"/>
      <c r="D481" s="210"/>
      <c r="E481" s="210"/>
      <c r="F481" s="186"/>
    </row>
    <row r="482" spans="1:239" s="24" customFormat="1" ht="24.75" customHeight="1">
      <c r="A482" s="5" t="s">
        <v>367</v>
      </c>
      <c r="B482" s="5" t="s">
        <v>368</v>
      </c>
      <c r="C482" s="4" t="s">
        <v>369</v>
      </c>
      <c r="D482" s="607" t="s">
        <v>239</v>
      </c>
      <c r="E482" s="608" t="s">
        <v>240</v>
      </c>
      <c r="F482" s="5" t="s">
        <v>176</v>
      </c>
      <c r="G482" s="36" t="s">
        <v>177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</row>
    <row r="483" spans="1:239" s="24" customFormat="1" ht="38.25" customHeight="1">
      <c r="A483" s="106" t="s">
        <v>653</v>
      </c>
      <c r="B483" s="103" t="s">
        <v>506</v>
      </c>
      <c r="C483" s="104" t="s">
        <v>659</v>
      </c>
      <c r="D483" s="157">
        <v>4600</v>
      </c>
      <c r="E483" s="157">
        <v>4730</v>
      </c>
      <c r="F483" s="157">
        <v>2479</v>
      </c>
      <c r="G483" s="123">
        <f>F483/E483*100</f>
        <v>52.41014799154334</v>
      </c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239" s="24" customFormat="1" ht="39" customHeight="1">
      <c r="A484" s="202" t="s">
        <v>653</v>
      </c>
      <c r="B484" s="103" t="s">
        <v>506</v>
      </c>
      <c r="C484" s="477" t="s">
        <v>660</v>
      </c>
      <c r="D484" s="157">
        <v>0</v>
      </c>
      <c r="E484" s="157">
        <v>1265</v>
      </c>
      <c r="F484" s="157">
        <v>1158</v>
      </c>
      <c r="G484" s="123">
        <f>F484/E484*100</f>
        <v>91.5415019762846</v>
      </c>
      <c r="H484" s="12"/>
      <c r="I484" s="12"/>
      <c r="J484" s="12"/>
      <c r="K484" s="12"/>
      <c r="L484" s="12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  <c r="HH484" s="58"/>
      <c r="HI484" s="58"/>
      <c r="HJ484" s="58"/>
      <c r="HK484" s="58"/>
      <c r="HL484" s="58"/>
      <c r="HM484" s="58"/>
      <c r="HN484" s="58"/>
      <c r="HO484" s="58"/>
      <c r="HP484" s="58"/>
      <c r="HQ484" s="58"/>
      <c r="HR484" s="58"/>
      <c r="HS484" s="58"/>
      <c r="HT484" s="58"/>
      <c r="HU484" s="58"/>
      <c r="HV484" s="58"/>
      <c r="HW484" s="58"/>
      <c r="HX484" s="58"/>
      <c r="HY484" s="58"/>
      <c r="HZ484" s="58"/>
      <c r="IA484" s="58"/>
      <c r="IB484" s="58"/>
      <c r="IC484" s="58"/>
      <c r="ID484" s="58"/>
      <c r="IE484" s="58"/>
    </row>
    <row r="485" spans="1:239" s="24" customFormat="1" ht="14.25" customHeight="1">
      <c r="A485" s="139"/>
      <c r="B485" s="153"/>
      <c r="C485" s="152" t="s">
        <v>661</v>
      </c>
      <c r="D485" s="140">
        <f>SUM(D483:D483)</f>
        <v>4600</v>
      </c>
      <c r="E485" s="140">
        <f>SUM(E483:E484)</f>
        <v>5995</v>
      </c>
      <c r="F485" s="140">
        <f>SUM(F483:F484)</f>
        <v>3637</v>
      </c>
      <c r="G485" s="924">
        <f>F485/E485*100</f>
        <v>60.66722268557131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24" customFormat="1" ht="14.25" customHeight="1">
      <c r="A486" s="13"/>
      <c r="B486" s="50"/>
      <c r="C486" s="141"/>
      <c r="D486" s="144"/>
      <c r="E486" s="144"/>
      <c r="F486" s="144"/>
      <c r="G486" s="227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24" customFormat="1" ht="14.25" customHeight="1">
      <c r="A487" s="57" t="s">
        <v>662</v>
      </c>
      <c r="B487" s="11"/>
      <c r="C487" s="141"/>
      <c r="D487" s="144"/>
      <c r="E487" s="144"/>
      <c r="F487" s="144"/>
      <c r="G487" s="227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24" customFormat="1" ht="24.75" customHeight="1">
      <c r="A488" s="5" t="s">
        <v>367</v>
      </c>
      <c r="B488" s="5" t="s">
        <v>368</v>
      </c>
      <c r="C488" s="4" t="s">
        <v>369</v>
      </c>
      <c r="D488" s="607" t="s">
        <v>239</v>
      </c>
      <c r="E488" s="608" t="s">
        <v>240</v>
      </c>
      <c r="F488" s="5" t="s">
        <v>176</v>
      </c>
      <c r="G488" s="36" t="s">
        <v>177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24" customFormat="1" ht="25.5">
      <c r="A489" s="106" t="s">
        <v>653</v>
      </c>
      <c r="B489" s="103">
        <v>5311</v>
      </c>
      <c r="C489" s="95" t="s">
        <v>663</v>
      </c>
      <c r="D489" s="157">
        <v>0</v>
      </c>
      <c r="E489" s="157">
        <v>3000</v>
      </c>
      <c r="F489" s="157">
        <v>0</v>
      </c>
      <c r="G489" s="123">
        <f>F489/E489*100</f>
        <v>0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7" s="138" customFormat="1" ht="15" customHeight="1">
      <c r="A490" s="139"/>
      <c r="B490" s="153"/>
      <c r="C490" s="152" t="s">
        <v>664</v>
      </c>
      <c r="D490" s="140">
        <v>0</v>
      </c>
      <c r="E490" s="140">
        <f>SUM(E489:E489)</f>
        <v>3000</v>
      </c>
      <c r="F490" s="140">
        <f>SUM(F489:F489)</f>
        <v>0</v>
      </c>
      <c r="G490" s="258">
        <f>SUM(G489)</f>
        <v>0</v>
      </c>
    </row>
    <row r="491" spans="1:239" s="24" customFormat="1" ht="14.25" customHeight="1">
      <c r="A491" s="13"/>
      <c r="B491" s="50"/>
      <c r="C491" s="141"/>
      <c r="D491" s="144"/>
      <c r="E491" s="144"/>
      <c r="F491" s="144"/>
      <c r="G491" s="227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24" customFormat="1" ht="14.25" customHeight="1">
      <c r="A492" s="34" t="s">
        <v>665</v>
      </c>
      <c r="B492" s="34"/>
      <c r="C492" s="34"/>
      <c r="D492" s="144"/>
      <c r="E492" s="144"/>
      <c r="F492" s="144"/>
      <c r="G492" s="227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4" customFormat="1" ht="9" customHeight="1">
      <c r="A493" s="34"/>
      <c r="B493" s="256"/>
      <c r="C493" s="256"/>
      <c r="D493" s="144"/>
      <c r="E493" s="144"/>
      <c r="F493" s="144"/>
      <c r="G493" s="227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4" customFormat="1" ht="25.5" customHeight="1">
      <c r="A494" s="5" t="s">
        <v>367</v>
      </c>
      <c r="B494" s="5" t="s">
        <v>368</v>
      </c>
      <c r="C494" s="4" t="s">
        <v>369</v>
      </c>
      <c r="D494" s="607" t="s">
        <v>239</v>
      </c>
      <c r="E494" s="608" t="s">
        <v>240</v>
      </c>
      <c r="F494" s="5" t="s">
        <v>176</v>
      </c>
      <c r="G494" s="36" t="s">
        <v>177</v>
      </c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4" customFormat="1" ht="12.75" customHeight="1">
      <c r="A495" s="106" t="s">
        <v>653</v>
      </c>
      <c r="B495" s="103">
        <v>6221</v>
      </c>
      <c r="C495" s="477" t="s">
        <v>666</v>
      </c>
      <c r="D495" s="157">
        <v>0</v>
      </c>
      <c r="E495" s="157">
        <v>300</v>
      </c>
      <c r="F495" s="157">
        <v>200</v>
      </c>
      <c r="G495" s="123">
        <f>F495/E495*100</f>
        <v>66.66666666666666</v>
      </c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7" s="138" customFormat="1" ht="15" customHeight="1">
      <c r="A496" s="139"/>
      <c r="B496" s="153"/>
      <c r="C496" s="152" t="s">
        <v>667</v>
      </c>
      <c r="D496" s="140">
        <v>0</v>
      </c>
      <c r="E496" s="140">
        <f>SUM(E495:E495)</f>
        <v>300</v>
      </c>
      <c r="F496" s="140">
        <f>SUM(F495:F495)</f>
        <v>200</v>
      </c>
      <c r="G496" s="258">
        <f>SUM(G495)</f>
        <v>66.66666666666666</v>
      </c>
    </row>
    <row r="497" spans="1:7" s="138" customFormat="1" ht="14.25" customHeight="1">
      <c r="A497" s="13"/>
      <c r="B497" s="50"/>
      <c r="C497" s="141"/>
      <c r="D497" s="144"/>
      <c r="E497" s="144"/>
      <c r="F497" s="144"/>
      <c r="G497" s="227"/>
    </row>
    <row r="498" spans="1:7" ht="15" customHeight="1">
      <c r="A498" s="146"/>
      <c r="B498" s="155"/>
      <c r="C498" s="154" t="s">
        <v>668</v>
      </c>
      <c r="D498" s="147">
        <f>D478+D485</f>
        <v>52174</v>
      </c>
      <c r="E498" s="147">
        <f>E478+E485+E490+E496</f>
        <v>56348</v>
      </c>
      <c r="F498" s="147">
        <f>F478+F485+F490+F496</f>
        <v>30774</v>
      </c>
      <c r="G498" s="487">
        <f>F498/E498*100</f>
        <v>54.61418328955775</v>
      </c>
    </row>
    <row r="499" spans="1:239" s="24" customFormat="1" ht="12.75" customHeight="1">
      <c r="A499" s="49"/>
      <c r="B499" s="11"/>
      <c r="C499"/>
      <c r="D499" s="58"/>
      <c r="E499" s="761"/>
      <c r="F499" s="58"/>
      <c r="G49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4" customFormat="1" ht="15.75">
      <c r="A500" s="108" t="s">
        <v>669</v>
      </c>
      <c r="B500" s="49"/>
      <c r="D500" s="58"/>
      <c r="E500" s="58"/>
      <c r="F500" s="58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4" customFormat="1" ht="9" customHeight="1">
      <c r="A501" s="49"/>
      <c r="B501" s="11"/>
      <c r="C501"/>
      <c r="D501" s="58"/>
      <c r="E501" s="58"/>
      <c r="F501" s="58"/>
      <c r="G501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6" ht="14.25" customHeight="1">
      <c r="A502" s="57" t="s">
        <v>391</v>
      </c>
      <c r="B502" s="11"/>
      <c r="D502" s="58"/>
      <c r="E502" s="58"/>
      <c r="F502" s="58"/>
    </row>
    <row r="503" spans="1:6" ht="9" customHeight="1">
      <c r="A503" s="49"/>
      <c r="B503" s="11"/>
      <c r="D503" s="58" t="s">
        <v>670</v>
      </c>
      <c r="E503" s="58"/>
      <c r="F503" s="58"/>
    </row>
    <row r="504" spans="1:239" s="24" customFormat="1" ht="25.5" customHeight="1">
      <c r="A504" s="5" t="s">
        <v>367</v>
      </c>
      <c r="B504" s="5" t="s">
        <v>368</v>
      </c>
      <c r="C504" s="4" t="s">
        <v>369</v>
      </c>
      <c r="D504" s="607" t="s">
        <v>239</v>
      </c>
      <c r="E504" s="608" t="s">
        <v>240</v>
      </c>
      <c r="F504" s="5" t="s">
        <v>176</v>
      </c>
      <c r="G504" s="36" t="s">
        <v>177</v>
      </c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</row>
    <row r="505" spans="1:239" s="24" customFormat="1" ht="25.5">
      <c r="A505" s="106" t="s">
        <v>671</v>
      </c>
      <c r="B505" s="103">
        <v>6172</v>
      </c>
      <c r="C505" s="95" t="s">
        <v>672</v>
      </c>
      <c r="D505" s="253">
        <v>259512</v>
      </c>
      <c r="E505" s="253">
        <f>'čerpání KÚ '!D48</f>
        <v>259915</v>
      </c>
      <c r="F505" s="253">
        <f>'čerpání KÚ '!E48</f>
        <v>158187</v>
      </c>
      <c r="G505" s="123">
        <f>F505/E505*100</f>
        <v>60.861050728122656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4" customFormat="1" ht="12.75" customHeight="1">
      <c r="A506" s="106" t="s">
        <v>673</v>
      </c>
      <c r="B506" s="103">
        <v>6115</v>
      </c>
      <c r="C506" s="95" t="s">
        <v>674</v>
      </c>
      <c r="D506" s="253">
        <v>0</v>
      </c>
      <c r="E506" s="253">
        <v>60</v>
      </c>
      <c r="F506" s="253">
        <v>7</v>
      </c>
      <c r="G506" s="123">
        <f>F506/E506*100</f>
        <v>11.666666666666666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4" customFormat="1" ht="12.75">
      <c r="A507" s="202" t="s">
        <v>673</v>
      </c>
      <c r="B507" s="103">
        <v>6149</v>
      </c>
      <c r="C507" s="291" t="s">
        <v>675</v>
      </c>
      <c r="D507" s="253">
        <v>0</v>
      </c>
      <c r="E507" s="253">
        <v>146</v>
      </c>
      <c r="F507" s="253">
        <v>0</v>
      </c>
      <c r="G507" s="123">
        <f>F507/E507*100</f>
        <v>0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</row>
    <row r="508" spans="1:7" ht="15" customHeight="1">
      <c r="A508" s="139"/>
      <c r="B508" s="153"/>
      <c r="C508" s="152" t="s">
        <v>384</v>
      </c>
      <c r="D508" s="140">
        <f>SUM(D505:D505)</f>
        <v>259512</v>
      </c>
      <c r="E508" s="140">
        <f>SUM(E505:E507)</f>
        <v>260121</v>
      </c>
      <c r="F508" s="140">
        <f>SUM(F505:F507)</f>
        <v>158194</v>
      </c>
      <c r="G508" s="75">
        <f>F508/E508*100</f>
        <v>60.815543535508475</v>
      </c>
    </row>
    <row r="509" spans="1:7" ht="11.25" customHeight="1">
      <c r="A509" s="13"/>
      <c r="B509" s="50"/>
      <c r="C509" s="33"/>
      <c r="D509" s="33"/>
      <c r="E509" s="33"/>
      <c r="F509" s="33"/>
      <c r="G509" s="33"/>
    </row>
    <row r="510" spans="1:7" ht="14.25" customHeight="1">
      <c r="A510" s="34" t="s">
        <v>509</v>
      </c>
      <c r="B510" s="16"/>
      <c r="C510" s="33"/>
      <c r="D510" s="33"/>
      <c r="E510" s="33"/>
      <c r="F510" s="33"/>
      <c r="G510" s="33"/>
    </row>
    <row r="511" spans="1:7" ht="9" customHeight="1">
      <c r="A511" s="13"/>
      <c r="B511" s="16"/>
      <c r="C511" s="33"/>
      <c r="D511" s="33"/>
      <c r="E511" s="33"/>
      <c r="F511" s="33"/>
      <c r="G511" s="33"/>
    </row>
    <row r="512" spans="1:239" s="24" customFormat="1" ht="25.5" customHeight="1">
      <c r="A512" s="5" t="s">
        <v>367</v>
      </c>
      <c r="B512" s="5" t="s">
        <v>368</v>
      </c>
      <c r="C512" s="4" t="s">
        <v>369</v>
      </c>
      <c r="D512" s="607" t="s">
        <v>239</v>
      </c>
      <c r="E512" s="607" t="s">
        <v>240</v>
      </c>
      <c r="F512" s="5" t="s">
        <v>176</v>
      </c>
      <c r="G512" s="36" t="s">
        <v>177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7" ht="12.75" customHeight="1">
      <c r="A513" s="106" t="s">
        <v>671</v>
      </c>
      <c r="B513" s="103">
        <v>6172</v>
      </c>
      <c r="C513" s="95" t="s">
        <v>676</v>
      </c>
      <c r="D513" s="253">
        <v>1000</v>
      </c>
      <c r="E513" s="253">
        <v>2589</v>
      </c>
      <c r="F513" s="253">
        <v>1138</v>
      </c>
      <c r="G513" s="123">
        <f>F513/E513*100</f>
        <v>43.95519505600618</v>
      </c>
    </row>
    <row r="514" spans="1:7" ht="12.75">
      <c r="A514" s="139"/>
      <c r="B514" s="153"/>
      <c r="C514" s="152" t="s">
        <v>388</v>
      </c>
      <c r="D514" s="140">
        <f>SUM(D513:D513)</f>
        <v>1000</v>
      </c>
      <c r="E514" s="140">
        <f>SUM(E513:E513)</f>
        <v>2589</v>
      </c>
      <c r="F514" s="140">
        <f>SUM(F513:F513)</f>
        <v>1138</v>
      </c>
      <c r="G514" s="83">
        <f>F514/E514*100</f>
        <v>43.95519505600618</v>
      </c>
    </row>
    <row r="515" spans="1:7" ht="9.75" customHeight="1">
      <c r="A515" s="41"/>
      <c r="B515" s="43"/>
      <c r="C515" s="12"/>
      <c r="G515" s="12"/>
    </row>
    <row r="516" spans="1:239" s="24" customFormat="1" ht="12" customHeight="1">
      <c r="A516" s="146"/>
      <c r="B516" s="155"/>
      <c r="C516" s="154" t="s">
        <v>668</v>
      </c>
      <c r="D516" s="147">
        <f>D508+D514</f>
        <v>260512</v>
      </c>
      <c r="E516" s="147">
        <f>E508+E514</f>
        <v>262710</v>
      </c>
      <c r="F516" s="147">
        <f>F508+F514</f>
        <v>159332</v>
      </c>
      <c r="G516" s="158">
        <f>F516/E516*100</f>
        <v>60.6493852537018</v>
      </c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  <c r="HH516" s="58"/>
      <c r="HI516" s="58"/>
      <c r="HJ516" s="58"/>
      <c r="HK516" s="58"/>
      <c r="HL516" s="58"/>
      <c r="HM516" s="58"/>
      <c r="HN516" s="58"/>
      <c r="HO516" s="58"/>
      <c r="HP516" s="58"/>
      <c r="HQ516" s="58"/>
      <c r="HR516" s="58"/>
      <c r="HS516" s="58"/>
      <c r="HT516" s="58"/>
      <c r="HU516" s="58"/>
      <c r="HV516" s="58"/>
      <c r="HW516" s="58"/>
      <c r="HX516" s="58"/>
      <c r="HY516" s="58"/>
      <c r="HZ516" s="58"/>
      <c r="IA516" s="58"/>
      <c r="IB516" s="58"/>
      <c r="IC516" s="58"/>
      <c r="ID516" s="58"/>
      <c r="IE516" s="58"/>
    </row>
    <row r="517" spans="1:239" s="85" customFormat="1" ht="11.25" customHeight="1">
      <c r="A517" s="13"/>
      <c r="B517" s="50"/>
      <c r="C517" s="141"/>
      <c r="D517" s="142"/>
      <c r="E517" s="671"/>
      <c r="F517" s="671"/>
      <c r="G517" s="161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10"/>
      <c r="FA517" s="110"/>
      <c r="FB517" s="110"/>
      <c r="FC517" s="110"/>
      <c r="FD517" s="110"/>
      <c r="FE517" s="110"/>
      <c r="FF517" s="110"/>
      <c r="FG517" s="110"/>
      <c r="FH517" s="110"/>
      <c r="FI517" s="110"/>
      <c r="FJ517" s="110"/>
      <c r="FK517" s="110"/>
      <c r="FL517" s="110"/>
      <c r="FM517" s="110"/>
      <c r="FN517" s="110"/>
      <c r="FO517" s="110"/>
      <c r="FP517" s="110"/>
      <c r="FQ517" s="110"/>
      <c r="FR517" s="110"/>
      <c r="FS517" s="110"/>
      <c r="FT517" s="110"/>
      <c r="FU517" s="110"/>
      <c r="FV517" s="110"/>
      <c r="FW517" s="110"/>
      <c r="FX517" s="110"/>
      <c r="FY517" s="110"/>
      <c r="FZ517" s="110"/>
      <c r="GA517" s="110"/>
      <c r="GB517" s="110"/>
      <c r="GC517" s="110"/>
      <c r="GD517" s="110"/>
      <c r="GE517" s="110"/>
      <c r="GF517" s="110"/>
      <c r="GG517" s="110"/>
      <c r="GH517" s="110"/>
      <c r="GI517" s="110"/>
      <c r="GJ517" s="110"/>
      <c r="GK517" s="110"/>
      <c r="GL517" s="110"/>
      <c r="GM517" s="110"/>
      <c r="GN517" s="110"/>
      <c r="GO517" s="110"/>
      <c r="GP517" s="110"/>
      <c r="GQ517" s="110"/>
      <c r="GR517" s="110"/>
      <c r="GS517" s="110"/>
      <c r="GT517" s="110"/>
      <c r="GU517" s="110"/>
      <c r="GV517" s="110"/>
      <c r="GW517" s="110"/>
      <c r="GX517" s="110"/>
      <c r="GY517" s="110"/>
      <c r="GZ517" s="110"/>
      <c r="HA517" s="110"/>
      <c r="HB517" s="110"/>
      <c r="HC517" s="110"/>
      <c r="HD517" s="110"/>
      <c r="HE517" s="110"/>
      <c r="HF517" s="110"/>
      <c r="HG517" s="110"/>
      <c r="HH517" s="110"/>
      <c r="HI517" s="110"/>
      <c r="HJ517" s="110"/>
      <c r="HK517" s="110"/>
      <c r="HL517" s="110"/>
      <c r="HM517" s="110"/>
      <c r="HN517" s="110"/>
      <c r="HO517" s="110"/>
      <c r="HP517" s="110"/>
      <c r="HQ517" s="110"/>
      <c r="HR517" s="110"/>
      <c r="HS517" s="110"/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</row>
    <row r="518" spans="1:239" s="24" customFormat="1" ht="15.75">
      <c r="A518" s="55" t="s">
        <v>677</v>
      </c>
      <c r="D518" s="58"/>
      <c r="E518" s="58"/>
      <c r="F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2:239" s="24" customFormat="1" ht="7.5" customHeight="1">
      <c r="B519"/>
      <c r="C519"/>
      <c r="D519" s="12"/>
      <c r="E519" s="12"/>
      <c r="F519" s="12"/>
      <c r="G51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239" s="24" customFormat="1" ht="14.25" customHeight="1">
      <c r="A520" s="46" t="s">
        <v>678</v>
      </c>
      <c r="B520"/>
      <c r="C520"/>
      <c r="D520" s="12"/>
      <c r="E520" s="12"/>
      <c r="F520" s="12"/>
      <c r="G520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</row>
    <row r="521" spans="1:239" s="24" customFormat="1" ht="9" customHeight="1">
      <c r="A521" s="46"/>
      <c r="B521"/>
      <c r="C521"/>
      <c r="D521" s="12"/>
      <c r="E521" s="12"/>
      <c r="F521" s="12"/>
      <c r="G521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</row>
    <row r="522" spans="1:239" s="24" customFormat="1" ht="25.5" customHeight="1">
      <c r="A522" s="5" t="s">
        <v>367</v>
      </c>
      <c r="B522" s="5" t="s">
        <v>368</v>
      </c>
      <c r="C522" s="4" t="s">
        <v>369</v>
      </c>
      <c r="D522" s="607" t="s">
        <v>239</v>
      </c>
      <c r="E522" s="608" t="s">
        <v>240</v>
      </c>
      <c r="F522" s="5" t="s">
        <v>176</v>
      </c>
      <c r="G522" s="36" t="s">
        <v>177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7" ht="38.25">
      <c r="A523" s="106" t="s">
        <v>679</v>
      </c>
      <c r="B523" s="103">
        <v>2139</v>
      </c>
      <c r="C523" s="95" t="s">
        <v>680</v>
      </c>
      <c r="D523" s="253">
        <v>860</v>
      </c>
      <c r="E523" s="253">
        <v>769</v>
      </c>
      <c r="F523" s="253">
        <v>496</v>
      </c>
      <c r="G523" s="124">
        <f aca="true" t="shared" si="16" ref="G523:G537">F523/E523*100</f>
        <v>64.49934980494149</v>
      </c>
    </row>
    <row r="524" spans="1:7" ht="25.5">
      <c r="A524" s="106" t="s">
        <v>679</v>
      </c>
      <c r="B524" s="103">
        <v>2139</v>
      </c>
      <c r="C524" s="95" t="s">
        <v>483</v>
      </c>
      <c r="D524" s="253">
        <v>0</v>
      </c>
      <c r="E524" s="253">
        <v>500</v>
      </c>
      <c r="F524" s="253">
        <v>500</v>
      </c>
      <c r="G524" s="124">
        <f t="shared" si="16"/>
        <v>100</v>
      </c>
    </row>
    <row r="525" spans="1:7" ht="25.5" customHeight="1">
      <c r="A525" s="106" t="s">
        <v>679</v>
      </c>
      <c r="B525" s="103">
        <v>2141</v>
      </c>
      <c r="C525" s="95" t="s">
        <v>681</v>
      </c>
      <c r="D525" s="253">
        <v>600</v>
      </c>
      <c r="E525" s="253">
        <v>600</v>
      </c>
      <c r="F525" s="253">
        <v>359</v>
      </c>
      <c r="G525" s="124">
        <f t="shared" si="16"/>
        <v>59.833333333333336</v>
      </c>
    </row>
    <row r="526" spans="1:7" ht="38.25" customHeight="1">
      <c r="A526" s="106" t="s">
        <v>679</v>
      </c>
      <c r="B526" s="103">
        <v>2143</v>
      </c>
      <c r="C526" s="122" t="s">
        <v>682</v>
      </c>
      <c r="D526" s="253">
        <v>65</v>
      </c>
      <c r="E526" s="253">
        <v>65</v>
      </c>
      <c r="F526" s="253">
        <v>13</v>
      </c>
      <c r="G526" s="124">
        <f t="shared" si="16"/>
        <v>20</v>
      </c>
    </row>
    <row r="527" spans="1:239" s="10" customFormat="1" ht="25.5">
      <c r="A527" s="106" t="s">
        <v>679</v>
      </c>
      <c r="B527" s="103">
        <v>2199</v>
      </c>
      <c r="C527" s="95" t="s">
        <v>683</v>
      </c>
      <c r="D527" s="253">
        <v>220</v>
      </c>
      <c r="E527" s="253">
        <v>71</v>
      </c>
      <c r="F527" s="253">
        <v>66</v>
      </c>
      <c r="G527" s="124">
        <f t="shared" si="16"/>
        <v>92.95774647887323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</row>
    <row r="528" spans="1:239" s="10" customFormat="1" ht="25.5">
      <c r="A528" s="106" t="s">
        <v>679</v>
      </c>
      <c r="B528" s="103">
        <v>3299</v>
      </c>
      <c r="C528" s="95" t="s">
        <v>684</v>
      </c>
      <c r="D528" s="253">
        <v>100</v>
      </c>
      <c r="E528" s="253">
        <v>100</v>
      </c>
      <c r="F528" s="253">
        <v>29</v>
      </c>
      <c r="G528" s="124">
        <f t="shared" si="16"/>
        <v>28.999999999999996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10" customFormat="1" ht="25.5">
      <c r="A529" s="106" t="s">
        <v>679</v>
      </c>
      <c r="B529" s="103">
        <v>3699</v>
      </c>
      <c r="C529" s="95" t="s">
        <v>685</v>
      </c>
      <c r="D529" s="253">
        <v>69000</v>
      </c>
      <c r="E529" s="253">
        <v>71165</v>
      </c>
      <c r="F529" s="253">
        <v>33179</v>
      </c>
      <c r="G529" s="124">
        <f t="shared" si="16"/>
        <v>46.622637532494906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10" customFormat="1" ht="25.5" customHeight="1">
      <c r="A530" s="106" t="s">
        <v>679</v>
      </c>
      <c r="B530" s="103">
        <v>3699</v>
      </c>
      <c r="C530" s="95" t="s">
        <v>686</v>
      </c>
      <c r="D530" s="253">
        <v>3000</v>
      </c>
      <c r="E530" s="253">
        <v>3000</v>
      </c>
      <c r="F530" s="253">
        <v>546</v>
      </c>
      <c r="G530" s="124">
        <f t="shared" si="16"/>
        <v>18.2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10" customFormat="1" ht="25.5" customHeight="1">
      <c r="A531" s="106" t="s">
        <v>679</v>
      </c>
      <c r="B531" s="103">
        <v>3699</v>
      </c>
      <c r="C531" s="291" t="s">
        <v>687</v>
      </c>
      <c r="D531" s="253">
        <v>375</v>
      </c>
      <c r="E531" s="253">
        <v>475</v>
      </c>
      <c r="F531" s="253">
        <v>475</v>
      </c>
      <c r="G531" s="124">
        <f t="shared" si="16"/>
        <v>100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239" s="10" customFormat="1" ht="51" customHeight="1">
      <c r="A532" s="106" t="s">
        <v>679</v>
      </c>
      <c r="B532" s="103">
        <v>3699</v>
      </c>
      <c r="C532" s="291" t="s">
        <v>688</v>
      </c>
      <c r="D532" s="253">
        <v>2085</v>
      </c>
      <c r="E532" s="253">
        <v>2375</v>
      </c>
      <c r="F532" s="253">
        <v>913</v>
      </c>
      <c r="G532" s="124">
        <f t="shared" si="16"/>
        <v>38.44210526315789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</row>
    <row r="533" spans="1:239" s="10" customFormat="1" ht="25.5" customHeight="1">
      <c r="A533" s="106" t="s">
        <v>679</v>
      </c>
      <c r="B533" s="103">
        <v>3699</v>
      </c>
      <c r="C533" s="291" t="s">
        <v>689</v>
      </c>
      <c r="D533" s="253">
        <v>0</v>
      </c>
      <c r="E533" s="253">
        <v>4800</v>
      </c>
      <c r="F533" s="253">
        <v>1920</v>
      </c>
      <c r="G533" s="124">
        <f t="shared" si="16"/>
        <v>40</v>
      </c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</row>
    <row r="534" spans="1:239" s="10" customFormat="1" ht="25.5" customHeight="1">
      <c r="A534" s="106" t="s">
        <v>679</v>
      </c>
      <c r="B534" s="103">
        <v>3636</v>
      </c>
      <c r="C534" s="291" t="s">
        <v>690</v>
      </c>
      <c r="D534" s="253">
        <v>0</v>
      </c>
      <c r="E534" s="253">
        <v>3000</v>
      </c>
      <c r="F534" s="253">
        <v>3000</v>
      </c>
      <c r="G534" s="124">
        <f t="shared" si="16"/>
        <v>100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</row>
    <row r="535" spans="1:239" s="10" customFormat="1" ht="25.5">
      <c r="A535" s="106" t="s">
        <v>679</v>
      </c>
      <c r="B535" s="103">
        <v>3699</v>
      </c>
      <c r="C535" s="291" t="s">
        <v>691</v>
      </c>
      <c r="D535" s="253">
        <v>450</v>
      </c>
      <c r="E535" s="253">
        <v>450</v>
      </c>
      <c r="F535" s="253">
        <v>450</v>
      </c>
      <c r="G535" s="124">
        <f t="shared" si="16"/>
        <v>100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</row>
    <row r="536" spans="1:239" s="10" customFormat="1" ht="25.5" customHeight="1">
      <c r="A536" s="106" t="s">
        <v>679</v>
      </c>
      <c r="B536" s="103">
        <v>3699</v>
      </c>
      <c r="C536" s="291" t="s">
        <v>692</v>
      </c>
      <c r="D536" s="253">
        <v>100</v>
      </c>
      <c r="E536" s="253">
        <v>291</v>
      </c>
      <c r="F536" s="253">
        <v>165</v>
      </c>
      <c r="G536" s="124">
        <f t="shared" si="16"/>
        <v>56.70103092783505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5" customHeight="1">
      <c r="A537" s="139"/>
      <c r="B537" s="153"/>
      <c r="C537" s="152" t="s">
        <v>693</v>
      </c>
      <c r="D537" s="140">
        <f>SUM(D523:D536)</f>
        <v>76855</v>
      </c>
      <c r="E537" s="140">
        <f>SUM(E523:E536)</f>
        <v>87661</v>
      </c>
      <c r="F537" s="140">
        <f>SUM(F523:F536)</f>
        <v>42111</v>
      </c>
      <c r="G537" s="75">
        <f t="shared" si="16"/>
        <v>48.03846636474601</v>
      </c>
    </row>
    <row r="538" spans="1:7" ht="12.75">
      <c r="A538" s="13"/>
      <c r="B538" s="50"/>
      <c r="C538" s="141"/>
      <c r="D538" s="142"/>
      <c r="E538" s="142"/>
      <c r="F538" s="142"/>
      <c r="G538" s="78"/>
    </row>
    <row r="539" spans="1:7" ht="9" customHeight="1">
      <c r="A539" s="13"/>
      <c r="B539" s="50"/>
      <c r="C539" s="141"/>
      <c r="D539" s="142"/>
      <c r="E539" s="142"/>
      <c r="F539" s="142"/>
      <c r="G539" s="78"/>
    </row>
    <row r="540" spans="1:7" ht="12.75">
      <c r="A540" s="421" t="s">
        <v>694</v>
      </c>
      <c r="B540" s="142"/>
      <c r="C540" s="143"/>
      <c r="D540" s="144"/>
      <c r="E540" s="143"/>
      <c r="F540" s="368"/>
      <c r="G540" s="78"/>
    </row>
    <row r="541" spans="1:7" ht="9" customHeight="1">
      <c r="A541" s="421"/>
      <c r="B541" s="142"/>
      <c r="C541" s="143"/>
      <c r="D541" s="144"/>
      <c r="E541" s="143"/>
      <c r="F541" s="368"/>
      <c r="G541" s="78"/>
    </row>
    <row r="542" spans="1:7" ht="25.5" customHeight="1">
      <c r="A542" s="5" t="s">
        <v>367</v>
      </c>
      <c r="B542" s="5" t="s">
        <v>368</v>
      </c>
      <c r="C542" s="4" t="s">
        <v>369</v>
      </c>
      <c r="D542" s="607" t="s">
        <v>239</v>
      </c>
      <c r="E542" s="608" t="s">
        <v>240</v>
      </c>
      <c r="F542" s="5" t="s">
        <v>176</v>
      </c>
      <c r="G542" s="36" t="s">
        <v>177</v>
      </c>
    </row>
    <row r="543" spans="1:7" ht="25.5" customHeight="1">
      <c r="A543" s="106" t="s">
        <v>679</v>
      </c>
      <c r="B543" s="103">
        <v>3636</v>
      </c>
      <c r="C543" s="193" t="s">
        <v>695</v>
      </c>
      <c r="D543" s="253">
        <v>18000</v>
      </c>
      <c r="E543" s="253">
        <v>18000</v>
      </c>
      <c r="F543" s="253">
        <v>0</v>
      </c>
      <c r="G543" s="195">
        <f>F543/E543*100</f>
        <v>0</v>
      </c>
    </row>
    <row r="544" spans="1:7" ht="15" customHeight="1">
      <c r="A544" s="139"/>
      <c r="B544" s="153"/>
      <c r="C544" s="182" t="s">
        <v>696</v>
      </c>
      <c r="D544" s="140">
        <f>SUM(D543)</f>
        <v>18000</v>
      </c>
      <c r="E544" s="140">
        <f>SUM(E543)</f>
        <v>18000</v>
      </c>
      <c r="F544" s="140">
        <f>SUM(F543)</f>
        <v>0</v>
      </c>
      <c r="G544" s="301">
        <f>F544/E544*100</f>
        <v>0</v>
      </c>
    </row>
    <row r="545" spans="1:7" ht="12.75">
      <c r="A545" s="174"/>
      <c r="B545" s="214"/>
      <c r="C545" s="275"/>
      <c r="D545" s="276"/>
      <c r="E545" s="276"/>
      <c r="F545" s="277"/>
      <c r="G545" s="301"/>
    </row>
    <row r="546" spans="1:7" ht="12.75">
      <c r="A546" s="146"/>
      <c r="B546" s="155"/>
      <c r="C546" s="154" t="s">
        <v>389</v>
      </c>
      <c r="D546" s="147">
        <f>D537+D544</f>
        <v>94855</v>
      </c>
      <c r="E546" s="147">
        <f>E537+E544</f>
        <v>105661</v>
      </c>
      <c r="F546" s="147">
        <f>F537+F544</f>
        <v>42111</v>
      </c>
      <c r="G546" s="749">
        <f>F546/E546*100</f>
        <v>39.854818712675446</v>
      </c>
    </row>
    <row r="547" spans="1:239" s="85" customFormat="1" ht="13.5" customHeight="1">
      <c r="A547" s="13"/>
      <c r="B547" s="50"/>
      <c r="C547" s="141"/>
      <c r="D547" s="142"/>
      <c r="E547" s="671"/>
      <c r="F547" s="142"/>
      <c r="G547" s="161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  <c r="HT547" s="110"/>
      <c r="HU547" s="110"/>
      <c r="HV547" s="110"/>
      <c r="HW547" s="110"/>
      <c r="HX547" s="110"/>
      <c r="HY547" s="110"/>
      <c r="HZ547" s="110"/>
      <c r="IA547" s="110"/>
      <c r="IB547" s="110"/>
      <c r="IC547" s="110"/>
      <c r="ID547" s="110"/>
      <c r="IE547" s="110"/>
    </row>
    <row r="548" spans="1:239" s="24" customFormat="1" ht="15.75" customHeight="1">
      <c r="A548" s="108" t="s">
        <v>697</v>
      </c>
      <c r="B548" s="50"/>
      <c r="C548" s="51"/>
      <c r="D548" s="52"/>
      <c r="E548" s="53"/>
      <c r="F548" s="38"/>
      <c r="G548" s="54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</row>
    <row r="549" spans="1:239" s="24" customFormat="1" ht="14.25" customHeight="1">
      <c r="A549" s="46" t="s">
        <v>678</v>
      </c>
      <c r="B549"/>
      <c r="C549" s="33"/>
      <c r="D549" s="12"/>
      <c r="E549" s="12"/>
      <c r="F549" s="12"/>
      <c r="G54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</row>
    <row r="550" spans="1:239" s="24" customFormat="1" ht="9" customHeight="1">
      <c r="A550" s="46"/>
      <c r="B550"/>
      <c r="C550" s="33"/>
      <c r="D550" s="12"/>
      <c r="E550" s="12"/>
      <c r="F550" s="12"/>
      <c r="G550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</row>
    <row r="551" spans="1:7" ht="25.5" customHeight="1">
      <c r="A551" s="60" t="s">
        <v>367</v>
      </c>
      <c r="B551" s="5" t="s">
        <v>368</v>
      </c>
      <c r="C551" s="4" t="s">
        <v>369</v>
      </c>
      <c r="D551" s="607" t="s">
        <v>239</v>
      </c>
      <c r="E551" s="608" t="s">
        <v>240</v>
      </c>
      <c r="F551" s="5" t="s">
        <v>176</v>
      </c>
      <c r="G551" s="36" t="s">
        <v>177</v>
      </c>
    </row>
    <row r="552" spans="1:7" ht="38.25">
      <c r="A552" s="106" t="s">
        <v>698</v>
      </c>
      <c r="B552" s="109" t="s">
        <v>506</v>
      </c>
      <c r="C552" s="104" t="s">
        <v>699</v>
      </c>
      <c r="D552" s="253">
        <v>8270</v>
      </c>
      <c r="E552" s="253">
        <v>8270</v>
      </c>
      <c r="F552" s="253">
        <v>5765</v>
      </c>
      <c r="G552" s="195">
        <f aca="true" t="shared" si="17" ref="G552:G562">F552/E552*100</f>
        <v>69.70979443772673</v>
      </c>
    </row>
    <row r="553" spans="1:7" ht="39" customHeight="1">
      <c r="A553" s="106" t="s">
        <v>698</v>
      </c>
      <c r="B553" s="109">
        <v>3113</v>
      </c>
      <c r="C553" s="477" t="s">
        <v>700</v>
      </c>
      <c r="D553" s="253">
        <v>2500</v>
      </c>
      <c r="E553" s="253">
        <v>2500</v>
      </c>
      <c r="F553" s="253">
        <v>2500</v>
      </c>
      <c r="G553" s="195">
        <f t="shared" si="17"/>
        <v>100</v>
      </c>
    </row>
    <row r="554" spans="1:7" ht="27.75" customHeight="1">
      <c r="A554" s="106" t="s">
        <v>698</v>
      </c>
      <c r="B554" s="103">
        <v>3639</v>
      </c>
      <c r="C554" s="672" t="s">
        <v>701</v>
      </c>
      <c r="D554" s="253">
        <v>0</v>
      </c>
      <c r="E554" s="253">
        <v>3000</v>
      </c>
      <c r="F554" s="253">
        <v>0</v>
      </c>
      <c r="G554" s="195">
        <f t="shared" si="17"/>
        <v>0</v>
      </c>
    </row>
    <row r="555" spans="1:7" ht="26.25" customHeight="1">
      <c r="A555" s="106" t="s">
        <v>702</v>
      </c>
      <c r="B555" s="109" t="s">
        <v>506</v>
      </c>
      <c r="C555" s="95" t="s">
        <v>703</v>
      </c>
      <c r="D555" s="253">
        <v>110830</v>
      </c>
      <c r="E555" s="253">
        <v>132891</v>
      </c>
      <c r="F555" s="253">
        <v>84242</v>
      </c>
      <c r="G555" s="195">
        <f t="shared" si="17"/>
        <v>63.391802304143994</v>
      </c>
    </row>
    <row r="556" spans="1:7" ht="25.5">
      <c r="A556" s="106" t="s">
        <v>704</v>
      </c>
      <c r="B556" s="103" t="s">
        <v>506</v>
      </c>
      <c r="C556" s="95" t="s">
        <v>705</v>
      </c>
      <c r="D556" s="253">
        <v>5450</v>
      </c>
      <c r="E556" s="253">
        <v>5450</v>
      </c>
      <c r="F556" s="253">
        <v>3378</v>
      </c>
      <c r="G556" s="195">
        <f t="shared" si="17"/>
        <v>61.981651376146786</v>
      </c>
    </row>
    <row r="557" spans="1:7" ht="12.75" customHeight="1">
      <c r="A557" s="106" t="s">
        <v>706</v>
      </c>
      <c r="B557" s="103" t="s">
        <v>506</v>
      </c>
      <c r="C557" s="95" t="s">
        <v>707</v>
      </c>
      <c r="D557" s="253">
        <v>47500</v>
      </c>
      <c r="E557" s="253">
        <v>92837</v>
      </c>
      <c r="F557" s="253">
        <v>20852</v>
      </c>
      <c r="G557" s="195">
        <f t="shared" si="17"/>
        <v>22.460872281525685</v>
      </c>
    </row>
    <row r="558" spans="1:7" ht="12.75" customHeight="1">
      <c r="A558" s="106" t="s">
        <v>708</v>
      </c>
      <c r="B558" s="103" t="s">
        <v>506</v>
      </c>
      <c r="C558" s="95" t="s">
        <v>709</v>
      </c>
      <c r="D558" s="253">
        <v>121000</v>
      </c>
      <c r="E558" s="253">
        <v>138609</v>
      </c>
      <c r="F558" s="253">
        <v>35113</v>
      </c>
      <c r="G558" s="195">
        <f t="shared" si="17"/>
        <v>25.33240987237481</v>
      </c>
    </row>
    <row r="559" spans="1:7" ht="25.5" customHeight="1">
      <c r="A559" s="106" t="s">
        <v>710</v>
      </c>
      <c r="B559" s="103" t="s">
        <v>506</v>
      </c>
      <c r="C559" s="95" t="s">
        <v>711</v>
      </c>
      <c r="D559" s="253">
        <v>37700</v>
      </c>
      <c r="E559" s="253">
        <v>42916</v>
      </c>
      <c r="F559" s="253">
        <v>16024</v>
      </c>
      <c r="G559" s="195">
        <f t="shared" si="17"/>
        <v>37.33805573678814</v>
      </c>
    </row>
    <row r="560" spans="1:7" ht="12.75" customHeight="1">
      <c r="A560" s="106" t="s">
        <v>712</v>
      </c>
      <c r="B560" s="103" t="s">
        <v>506</v>
      </c>
      <c r="C560" s="95" t="s">
        <v>713</v>
      </c>
      <c r="D560" s="253">
        <v>43400</v>
      </c>
      <c r="E560" s="253">
        <v>46173</v>
      </c>
      <c r="F560" s="253">
        <v>8661</v>
      </c>
      <c r="G560" s="195">
        <f t="shared" si="17"/>
        <v>18.75771554804756</v>
      </c>
    </row>
    <row r="561" spans="1:7" ht="12.75" customHeight="1">
      <c r="A561" s="106" t="s">
        <v>714</v>
      </c>
      <c r="B561" s="103">
        <v>6172</v>
      </c>
      <c r="C561" s="104" t="s">
        <v>715</v>
      </c>
      <c r="D561" s="253">
        <v>10000</v>
      </c>
      <c r="E561" s="253">
        <v>30542</v>
      </c>
      <c r="F561" s="253">
        <v>5844</v>
      </c>
      <c r="G561" s="195">
        <f t="shared" si="17"/>
        <v>19.13430685613254</v>
      </c>
    </row>
    <row r="562" spans="1:239" s="24" customFormat="1" ht="15" customHeight="1">
      <c r="A562" s="139"/>
      <c r="B562" s="153"/>
      <c r="C562" s="152" t="s">
        <v>693</v>
      </c>
      <c r="D562" s="140">
        <f>SUM(D552:D561)</f>
        <v>386650</v>
      </c>
      <c r="E562" s="140">
        <f>SUM(E552:E561)</f>
        <v>503188</v>
      </c>
      <c r="F562" s="140">
        <f>SUM(F552:F561)</f>
        <v>182379</v>
      </c>
      <c r="G562" s="159">
        <f t="shared" si="17"/>
        <v>36.24470376877032</v>
      </c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</row>
    <row r="563" spans="1:239" s="24" customFormat="1" ht="13.5" customHeight="1">
      <c r="A563" s="129"/>
      <c r="B563" s="130"/>
      <c r="C563" s="250"/>
      <c r="D563" s="222"/>
      <c r="E563" s="223"/>
      <c r="F563" s="224"/>
      <c r="G563" s="225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</row>
    <row r="564" spans="1:239" s="24" customFormat="1" ht="14.25" customHeight="1">
      <c r="A564" s="146"/>
      <c r="B564" s="155"/>
      <c r="C564" s="154" t="s">
        <v>389</v>
      </c>
      <c r="D564" s="149">
        <f>D562</f>
        <v>386650</v>
      </c>
      <c r="E564" s="149">
        <f>E562</f>
        <v>503188</v>
      </c>
      <c r="F564" s="149">
        <f>F562</f>
        <v>182379</v>
      </c>
      <c r="G564" s="160">
        <f>F564/E564*100</f>
        <v>36.24470376877032</v>
      </c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  <c r="GL564" s="58"/>
      <c r="GM564" s="58"/>
      <c r="GN564" s="58"/>
      <c r="GO564" s="58"/>
      <c r="GP564" s="58"/>
      <c r="GQ564" s="58"/>
      <c r="GR564" s="58"/>
      <c r="GS564" s="58"/>
      <c r="GT564" s="58"/>
      <c r="GU564" s="58"/>
      <c r="GV564" s="58"/>
      <c r="GW564" s="58"/>
      <c r="GX564" s="58"/>
      <c r="GY564" s="58"/>
      <c r="GZ564" s="58"/>
      <c r="HA564" s="58"/>
      <c r="HB564" s="58"/>
      <c r="HC564" s="58"/>
      <c r="HD564" s="58"/>
      <c r="HE564" s="58"/>
      <c r="HF564" s="58"/>
      <c r="HG564" s="58"/>
      <c r="HH564" s="58"/>
      <c r="HI564" s="58"/>
      <c r="HJ564" s="58"/>
      <c r="HK564" s="58"/>
      <c r="HL564" s="58"/>
      <c r="HM564" s="58"/>
      <c r="HN564" s="58"/>
      <c r="HO564" s="58"/>
      <c r="HP564" s="58"/>
      <c r="HQ564" s="58"/>
      <c r="HR564" s="58"/>
      <c r="HS564" s="58"/>
      <c r="HT564" s="58"/>
      <c r="HU564" s="58"/>
      <c r="HV564" s="58"/>
      <c r="HW564" s="58"/>
      <c r="HX564" s="58"/>
      <c r="HY564" s="58"/>
      <c r="HZ564" s="58"/>
      <c r="IA564" s="58"/>
      <c r="IB564" s="58"/>
      <c r="IC564" s="58"/>
      <c r="ID564" s="58"/>
      <c r="IE564" s="58"/>
    </row>
    <row r="565" spans="1:239" s="24" customFormat="1" ht="14.25" customHeight="1">
      <c r="A565" s="13"/>
      <c r="B565" s="50"/>
      <c r="C565" s="141"/>
      <c r="D565" s="142"/>
      <c r="E565" s="58"/>
      <c r="F565" s="144"/>
      <c r="G565" s="25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</row>
    <row r="566" spans="1:7" ht="15.75">
      <c r="A566" s="55" t="s">
        <v>716</v>
      </c>
      <c r="B566" s="24"/>
      <c r="C566" s="24"/>
      <c r="G566" s="12"/>
    </row>
    <row r="567" spans="1:7" ht="14.25" customHeight="1">
      <c r="A567" s="57" t="s">
        <v>391</v>
      </c>
      <c r="B567" s="11"/>
      <c r="G567" s="12"/>
    </row>
    <row r="568" spans="1:4" ht="9" customHeight="1">
      <c r="A568" s="49"/>
      <c r="B568" s="11"/>
      <c r="D568" s="12" t="s">
        <v>670</v>
      </c>
    </row>
    <row r="569" spans="1:7" ht="25.5" customHeight="1">
      <c r="A569" s="5" t="s">
        <v>367</v>
      </c>
      <c r="B569" s="5" t="s">
        <v>368</v>
      </c>
      <c r="C569" s="4" t="s">
        <v>369</v>
      </c>
      <c r="D569" s="607" t="s">
        <v>239</v>
      </c>
      <c r="E569" s="608" t="s">
        <v>240</v>
      </c>
      <c r="F569" s="5" t="s">
        <v>176</v>
      </c>
      <c r="G569" s="36" t="s">
        <v>177</v>
      </c>
    </row>
    <row r="570" spans="1:7" ht="38.25" customHeight="1">
      <c r="A570" s="202" t="s">
        <v>717</v>
      </c>
      <c r="B570" s="103">
        <v>3636</v>
      </c>
      <c r="C570" s="95" t="s">
        <v>718</v>
      </c>
      <c r="D570" s="253">
        <v>5240</v>
      </c>
      <c r="E570" s="253">
        <v>5240</v>
      </c>
      <c r="F570" s="253">
        <v>2715</v>
      </c>
      <c r="G570" s="124">
        <f>F570/E570*100</f>
        <v>51.81297709923665</v>
      </c>
    </row>
    <row r="571" spans="1:9" ht="25.5" customHeight="1">
      <c r="A571" s="106" t="s">
        <v>717</v>
      </c>
      <c r="B571" s="102">
        <v>6172</v>
      </c>
      <c r="C571" s="95" t="s">
        <v>719</v>
      </c>
      <c r="D571" s="253">
        <v>20211</v>
      </c>
      <c r="E571" s="253">
        <v>20351</v>
      </c>
      <c r="F571" s="253">
        <v>11085</v>
      </c>
      <c r="G571" s="124">
        <f>F571/E571*100</f>
        <v>54.46906785907326</v>
      </c>
      <c r="I571" s="614"/>
    </row>
    <row r="572" spans="1:7" ht="15" customHeight="1">
      <c r="A572" s="139"/>
      <c r="B572" s="153"/>
      <c r="C572" s="152" t="s">
        <v>384</v>
      </c>
      <c r="D572" s="140">
        <f>SUM(D570:D571)</f>
        <v>25451</v>
      </c>
      <c r="E572" s="140">
        <f>SUM(E570:E571)</f>
        <v>25591</v>
      </c>
      <c r="F572" s="140">
        <f>SUM(F570:F571)</f>
        <v>13800</v>
      </c>
      <c r="G572" s="75">
        <f>F572/E572*100</f>
        <v>53.92520808096597</v>
      </c>
    </row>
    <row r="573" spans="1:7" ht="12.75">
      <c r="A573" s="13"/>
      <c r="B573" s="50"/>
      <c r="C573" s="141"/>
      <c r="D573" s="142"/>
      <c r="E573" s="143"/>
      <c r="F573" s="144"/>
      <c r="G573" s="25"/>
    </row>
    <row r="574" spans="1:7" ht="14.25" customHeight="1">
      <c r="A574" s="34" t="s">
        <v>509</v>
      </c>
      <c r="B574" s="50"/>
      <c r="C574" s="51"/>
      <c r="D574" s="52"/>
      <c r="E574" s="53"/>
      <c r="F574" s="38"/>
      <c r="G574" s="54"/>
    </row>
    <row r="575" spans="1:7" ht="9" customHeight="1">
      <c r="A575" s="13"/>
      <c r="B575" s="50"/>
      <c r="C575" s="51"/>
      <c r="D575" s="52"/>
      <c r="E575" s="53"/>
      <c r="F575" s="38"/>
      <c r="G575" s="54"/>
    </row>
    <row r="576" spans="1:7" ht="25.5" customHeight="1">
      <c r="A576" s="5" t="s">
        <v>367</v>
      </c>
      <c r="B576" s="5" t="s">
        <v>368</v>
      </c>
      <c r="C576" s="4" t="s">
        <v>369</v>
      </c>
      <c r="D576" s="607" t="s">
        <v>239</v>
      </c>
      <c r="E576" s="608" t="s">
        <v>240</v>
      </c>
      <c r="F576" s="5" t="s">
        <v>176</v>
      </c>
      <c r="G576" s="36" t="s">
        <v>177</v>
      </c>
    </row>
    <row r="577" spans="1:7" ht="63.75">
      <c r="A577" s="106" t="s">
        <v>717</v>
      </c>
      <c r="B577" s="102">
        <v>3636</v>
      </c>
      <c r="C577" s="107" t="s">
        <v>484</v>
      </c>
      <c r="D577" s="253">
        <v>3400</v>
      </c>
      <c r="E577" s="253">
        <v>9648</v>
      </c>
      <c r="F577" s="253">
        <v>3025</v>
      </c>
      <c r="G577" s="124">
        <f>F577/E577*100</f>
        <v>31.353648424543945</v>
      </c>
    </row>
    <row r="578" spans="1:7" ht="25.5" customHeight="1">
      <c r="A578" s="106" t="s">
        <v>717</v>
      </c>
      <c r="B578" s="102">
        <v>6172</v>
      </c>
      <c r="C578" s="95" t="s">
        <v>720</v>
      </c>
      <c r="D578" s="253">
        <v>2725</v>
      </c>
      <c r="E578" s="253">
        <v>2725</v>
      </c>
      <c r="F578" s="253">
        <v>854</v>
      </c>
      <c r="G578" s="124">
        <f>F578/E578*100</f>
        <v>31.339449541284402</v>
      </c>
    </row>
    <row r="579" spans="1:7" ht="15" customHeight="1">
      <c r="A579" s="139"/>
      <c r="B579" s="153"/>
      <c r="C579" s="182" t="s">
        <v>388</v>
      </c>
      <c r="D579" s="140">
        <f>SUM(D577:D578)</f>
        <v>6125</v>
      </c>
      <c r="E579" s="140">
        <f>SUM(E577:E578)</f>
        <v>12373</v>
      </c>
      <c r="F579" s="140">
        <f>SUM(F577:F578)</f>
        <v>3879</v>
      </c>
      <c r="G579" s="75">
        <f>F579/E579*100</f>
        <v>31.35052129637113</v>
      </c>
    </row>
    <row r="580" spans="1:7" ht="15" customHeight="1">
      <c r="A580" s="13"/>
      <c r="B580" s="50"/>
      <c r="C580" s="640"/>
      <c r="D580" s="646"/>
      <c r="E580" s="646"/>
      <c r="F580" s="646"/>
      <c r="G580" s="745"/>
    </row>
    <row r="581" spans="1:7" ht="15" customHeight="1">
      <c r="A581" s="817" t="s">
        <v>721</v>
      </c>
      <c r="B581" s="818"/>
      <c r="C581" s="819"/>
      <c r="D581" s="646"/>
      <c r="E581" s="646"/>
      <c r="F581" s="646"/>
      <c r="G581" s="745"/>
    </row>
    <row r="582" spans="1:7" ht="6.75" customHeight="1">
      <c r="A582" s="13"/>
      <c r="B582" s="50"/>
      <c r="C582" s="640"/>
      <c r="D582" s="646"/>
      <c r="E582" s="646"/>
      <c r="F582" s="646"/>
      <c r="G582" s="745"/>
    </row>
    <row r="583" spans="1:7" ht="25.5" customHeight="1">
      <c r="A583" s="5" t="s">
        <v>367</v>
      </c>
      <c r="B583" s="5" t="s">
        <v>368</v>
      </c>
      <c r="C583" s="4" t="s">
        <v>369</v>
      </c>
      <c r="D583" s="607" t="s">
        <v>239</v>
      </c>
      <c r="E583" s="608" t="s">
        <v>240</v>
      </c>
      <c r="F583" s="5" t="s">
        <v>176</v>
      </c>
      <c r="G583" s="36" t="s">
        <v>177</v>
      </c>
    </row>
    <row r="584" spans="1:7" ht="25.5" customHeight="1">
      <c r="A584" s="106" t="s">
        <v>717</v>
      </c>
      <c r="B584" s="102">
        <v>3636</v>
      </c>
      <c r="C584" s="107" t="s">
        <v>722</v>
      </c>
      <c r="D584" s="253">
        <v>4000</v>
      </c>
      <c r="E584" s="253">
        <v>4000</v>
      </c>
      <c r="F584" s="253">
        <v>0</v>
      </c>
      <c r="G584" s="124">
        <f>F584/E584*100</f>
        <v>0</v>
      </c>
    </row>
    <row r="585" spans="1:7" ht="15" customHeight="1">
      <c r="A585" s="139"/>
      <c r="B585" s="153"/>
      <c r="C585" s="182" t="s">
        <v>723</v>
      </c>
      <c r="D585" s="140">
        <f>SUM(D583:D584)</f>
        <v>4000</v>
      </c>
      <c r="E585" s="140">
        <f>SUM(E583:E584)</f>
        <v>4000</v>
      </c>
      <c r="F585" s="140">
        <f>SUM(F583:F584)</f>
        <v>0</v>
      </c>
      <c r="G585" s="159">
        <f>F585/E585*100</f>
        <v>0</v>
      </c>
    </row>
    <row r="586" spans="1:7" ht="15" customHeight="1">
      <c r="A586" s="13"/>
      <c r="B586" s="50"/>
      <c r="C586" s="640"/>
      <c r="D586" s="646"/>
      <c r="E586" s="646"/>
      <c r="F586" s="646"/>
      <c r="G586" s="745"/>
    </row>
    <row r="587" spans="1:239" s="10" customFormat="1" ht="15" customHeight="1">
      <c r="A587" s="146"/>
      <c r="B587" s="155"/>
      <c r="C587" s="154" t="s">
        <v>389</v>
      </c>
      <c r="D587" s="147">
        <f>D572+D579+D585</f>
        <v>35576</v>
      </c>
      <c r="E587" s="147">
        <f>E572+E579+E585</f>
        <v>41964</v>
      </c>
      <c r="F587" s="147">
        <f>F572+F579+F585</f>
        <v>17679</v>
      </c>
      <c r="G587" s="22">
        <f>F587/E587*100</f>
        <v>42.1289676865885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10" customFormat="1" ht="19.5" customHeight="1">
      <c r="A588" s="12"/>
      <c r="B588" s="12"/>
      <c r="C588" s="12"/>
      <c r="D588" s="673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4" customFormat="1" ht="15.75" customHeight="1">
      <c r="A589" s="55" t="s">
        <v>724</v>
      </c>
      <c r="D589" s="58"/>
      <c r="E589" s="58"/>
      <c r="F589" s="58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</row>
    <row r="590" spans="1:7" ht="25.5" customHeight="1">
      <c r="A590" s="5" t="s">
        <v>367</v>
      </c>
      <c r="B590" s="5" t="s">
        <v>368</v>
      </c>
      <c r="C590" s="4" t="s">
        <v>369</v>
      </c>
      <c r="D590" s="607" t="s">
        <v>239</v>
      </c>
      <c r="E590" s="608" t="s">
        <v>240</v>
      </c>
      <c r="F590" s="5" t="s">
        <v>176</v>
      </c>
      <c r="G590" s="36" t="s">
        <v>177</v>
      </c>
    </row>
    <row r="591" spans="1:7" ht="12.75">
      <c r="A591" s="106" t="s">
        <v>725</v>
      </c>
      <c r="B591" s="103">
        <v>6409</v>
      </c>
      <c r="C591" s="104" t="s">
        <v>726</v>
      </c>
      <c r="D591" s="253">
        <v>205000</v>
      </c>
      <c r="E591" s="253">
        <v>24532</v>
      </c>
      <c r="F591" s="195" t="s">
        <v>202</v>
      </c>
      <c r="G591" s="195" t="s">
        <v>202</v>
      </c>
    </row>
    <row r="592" spans="1:10" ht="25.5">
      <c r="A592" s="106" t="s">
        <v>725</v>
      </c>
      <c r="B592" s="103">
        <v>6409</v>
      </c>
      <c r="C592" s="104" t="s">
        <v>727</v>
      </c>
      <c r="D592" s="253">
        <v>45000</v>
      </c>
      <c r="E592" s="253">
        <v>29121</v>
      </c>
      <c r="F592" s="195" t="s">
        <v>202</v>
      </c>
      <c r="G592" s="195" t="s">
        <v>202</v>
      </c>
      <c r="J592" s="195"/>
    </row>
    <row r="593" spans="1:7" ht="25.5">
      <c r="A593" s="106" t="s">
        <v>725</v>
      </c>
      <c r="B593" s="103">
        <v>6409</v>
      </c>
      <c r="C593" s="104" t="s">
        <v>728</v>
      </c>
      <c r="D593" s="253">
        <v>5000</v>
      </c>
      <c r="E593" s="253">
        <v>5000</v>
      </c>
      <c r="F593" s="195" t="s">
        <v>202</v>
      </c>
      <c r="G593" s="195" t="s">
        <v>202</v>
      </c>
    </row>
    <row r="594" spans="1:7" ht="15" customHeight="1">
      <c r="A594" s="146"/>
      <c r="B594" s="155"/>
      <c r="C594" s="154" t="s">
        <v>389</v>
      </c>
      <c r="D594" s="147">
        <f>SUM(D591:D593)</f>
        <v>255000</v>
      </c>
      <c r="E594" s="147">
        <f>SUM(E591:E593)</f>
        <v>58653</v>
      </c>
      <c r="F594" s="147">
        <f>SUM(F591:F593)</f>
        <v>0</v>
      </c>
      <c r="G594" s="22">
        <f>F594/E594*100</f>
        <v>0</v>
      </c>
    </row>
    <row r="595" ht="12.75" customHeight="1"/>
    <row r="596" spans="1:3" ht="15.75">
      <c r="A596" s="316" t="s">
        <v>729</v>
      </c>
      <c r="B596" s="313"/>
      <c r="C596" s="313"/>
    </row>
    <row r="597" spans="1:7" ht="25.5" customHeight="1">
      <c r="A597" s="5" t="s">
        <v>367</v>
      </c>
      <c r="B597" s="5" t="s">
        <v>368</v>
      </c>
      <c r="C597" s="4" t="s">
        <v>369</v>
      </c>
      <c r="D597" s="607" t="s">
        <v>239</v>
      </c>
      <c r="E597" s="608" t="s">
        <v>240</v>
      </c>
      <c r="F597" s="5" t="s">
        <v>176</v>
      </c>
      <c r="G597" s="36" t="s">
        <v>177</v>
      </c>
    </row>
    <row r="598" spans="1:7" ht="25.5">
      <c r="A598" s="106">
        <v>1700</v>
      </c>
      <c r="B598" s="103">
        <v>6330</v>
      </c>
      <c r="C598" s="104" t="s">
        <v>730</v>
      </c>
      <c r="D598" s="253">
        <v>310</v>
      </c>
      <c r="E598" s="253">
        <v>310</v>
      </c>
      <c r="F598" s="253">
        <v>232</v>
      </c>
      <c r="G598" s="195">
        <f aca="true" t="shared" si="18" ref="G598:G603">F598/E598*100</f>
        <v>74.83870967741936</v>
      </c>
    </row>
    <row r="599" spans="1:7" ht="25.5">
      <c r="A599" s="106">
        <v>1700</v>
      </c>
      <c r="B599" s="103">
        <v>6330</v>
      </c>
      <c r="C599" s="104" t="s">
        <v>731</v>
      </c>
      <c r="D599" s="253">
        <v>4701</v>
      </c>
      <c r="E599" s="253">
        <v>4701</v>
      </c>
      <c r="F599" s="253">
        <v>3526</v>
      </c>
      <c r="G599" s="195">
        <f t="shared" si="18"/>
        <v>75.0053180174431</v>
      </c>
    </row>
    <row r="600" spans="1:7" ht="12.75">
      <c r="A600" s="106">
        <v>1700</v>
      </c>
      <c r="B600" s="103">
        <v>6399</v>
      </c>
      <c r="C600" s="104" t="s">
        <v>732</v>
      </c>
      <c r="D600" s="253">
        <v>40000</v>
      </c>
      <c r="E600" s="253">
        <v>40000</v>
      </c>
      <c r="F600" s="253">
        <v>18699</v>
      </c>
      <c r="G600" s="195">
        <f t="shared" si="18"/>
        <v>46.747499999999995</v>
      </c>
    </row>
    <row r="601" spans="1:7" ht="12.75">
      <c r="A601" s="106">
        <v>1700</v>
      </c>
      <c r="B601" s="103">
        <v>6399</v>
      </c>
      <c r="C601" s="104" t="s">
        <v>733</v>
      </c>
      <c r="D601" s="253">
        <v>2000</v>
      </c>
      <c r="E601" s="253">
        <v>2889</v>
      </c>
      <c r="F601" s="253">
        <v>-24042</v>
      </c>
      <c r="G601" s="195" t="s">
        <v>202</v>
      </c>
    </row>
    <row r="602" spans="1:7" ht="12.75">
      <c r="A602" s="106" t="s">
        <v>725</v>
      </c>
      <c r="B602" s="103">
        <v>6310</v>
      </c>
      <c r="C602" s="95" t="s">
        <v>734</v>
      </c>
      <c r="D602" s="253">
        <v>20000</v>
      </c>
      <c r="E602" s="253">
        <v>20000</v>
      </c>
      <c r="F602" s="253">
        <v>9695</v>
      </c>
      <c r="G602" s="195">
        <f t="shared" si="18"/>
        <v>48.475</v>
      </c>
    </row>
    <row r="603" spans="1:7" ht="12.75">
      <c r="A603" s="106" t="s">
        <v>725</v>
      </c>
      <c r="B603" s="103">
        <v>6402</v>
      </c>
      <c r="C603" s="104" t="s">
        <v>485</v>
      </c>
      <c r="D603" s="253">
        <v>0</v>
      </c>
      <c r="E603" s="253">
        <v>5122</v>
      </c>
      <c r="F603" s="253">
        <v>5122</v>
      </c>
      <c r="G603" s="195">
        <f t="shared" si="18"/>
        <v>100</v>
      </c>
    </row>
    <row r="604" spans="1:7" ht="12.75">
      <c r="A604" s="106" t="s">
        <v>506</v>
      </c>
      <c r="B604" s="103">
        <v>6172</v>
      </c>
      <c r="C604" s="104" t="s">
        <v>735</v>
      </c>
      <c r="D604" s="253">
        <v>0</v>
      </c>
      <c r="E604" s="253">
        <v>0</v>
      </c>
      <c r="F604" s="253">
        <v>110</v>
      </c>
      <c r="G604" s="124" t="s">
        <v>202</v>
      </c>
    </row>
    <row r="605" spans="1:7" ht="15" customHeight="1">
      <c r="A605" s="327"/>
      <c r="B605" s="328"/>
      <c r="C605" s="326" t="s">
        <v>389</v>
      </c>
      <c r="D605" s="329">
        <f>SUM(D598:D604)</f>
        <v>67011</v>
      </c>
      <c r="E605" s="329">
        <f>SUM(E598:E604)</f>
        <v>73022</v>
      </c>
      <c r="F605" s="329">
        <f>SUM(F598:F604)</f>
        <v>13342</v>
      </c>
      <c r="G605" s="553">
        <f>F605/E605*100</f>
        <v>18.271205937936514</v>
      </c>
    </row>
    <row r="606" ht="17.25" customHeight="1"/>
    <row r="607" spans="1:7" ht="25.5" customHeight="1">
      <c r="A607" s="940" t="s">
        <v>736</v>
      </c>
      <c r="B607" s="941"/>
      <c r="C607" s="942"/>
      <c r="D607" s="179">
        <f>SUM(D4:D19)</f>
        <v>7356048</v>
      </c>
      <c r="E607" s="179">
        <f>SUM(E4:E19)</f>
        <v>8110707</v>
      </c>
      <c r="F607" s="179">
        <f>SUM(F4:F19)</f>
        <v>5372468</v>
      </c>
      <c r="G607" s="160">
        <f>F607/E607*100</f>
        <v>66.23920701364258</v>
      </c>
    </row>
    <row r="608" spans="2:7" ht="12.75" customHeight="1">
      <c r="B608" s="24"/>
      <c r="C608" s="24"/>
      <c r="D608" s="58"/>
      <c r="E608" s="58"/>
      <c r="F608" s="58"/>
      <c r="G608" s="24"/>
    </row>
    <row r="609" spans="1:7" ht="15.75">
      <c r="A609" s="496" t="s">
        <v>737</v>
      </c>
      <c r="B609" s="496"/>
      <c r="C609" s="496"/>
      <c r="D609" s="143"/>
      <c r="E609" s="143"/>
      <c r="F609" s="143"/>
      <c r="G609" s="78"/>
    </row>
    <row r="610" spans="1:7" ht="12.75">
      <c r="A610" s="497"/>
      <c r="B610" s="497"/>
      <c r="C610" s="497"/>
      <c r="D610" s="143"/>
      <c r="E610" s="143"/>
      <c r="F610" s="143"/>
      <c r="G610" s="78"/>
    </row>
    <row r="611" spans="1:7" ht="25.5">
      <c r="A611" s="5" t="s">
        <v>367</v>
      </c>
      <c r="B611" s="5" t="s">
        <v>368</v>
      </c>
      <c r="C611" s="4" t="s">
        <v>369</v>
      </c>
      <c r="D611" s="607" t="s">
        <v>239</v>
      </c>
      <c r="E611" s="608" t="s">
        <v>240</v>
      </c>
      <c r="F611" s="5" t="s">
        <v>176</v>
      </c>
      <c r="G611" s="36" t="s">
        <v>177</v>
      </c>
    </row>
    <row r="612" spans="1:7" ht="12.75">
      <c r="A612" s="106" t="s">
        <v>506</v>
      </c>
      <c r="B612" s="103" t="s">
        <v>506</v>
      </c>
      <c r="C612" s="104" t="s">
        <v>738</v>
      </c>
      <c r="D612" s="253">
        <v>1210327</v>
      </c>
      <c r="E612" s="253">
        <v>1665129</v>
      </c>
      <c r="F612" s="253">
        <v>727626</v>
      </c>
      <c r="G612" s="195">
        <f>F612/E612*100</f>
        <v>43.697875660083994</v>
      </c>
    </row>
    <row r="613" spans="1:7" ht="15" customHeight="1">
      <c r="A613" s="327"/>
      <c r="B613" s="328"/>
      <c r="C613" s="326" t="s">
        <v>739</v>
      </c>
      <c r="D613" s="329">
        <f>SUM(D611:D612)</f>
        <v>1210327</v>
      </c>
      <c r="E613" s="329">
        <f>SUM(E611:E612)</f>
        <v>1665129</v>
      </c>
      <c r="F613" s="329">
        <f>SUM(F611:F612)</f>
        <v>727626</v>
      </c>
      <c r="G613" s="160">
        <f>F613/E613*100</f>
        <v>43.697875660083994</v>
      </c>
    </row>
    <row r="614" spans="1:7" ht="12.75">
      <c r="A614" s="279"/>
      <c r="B614" s="280"/>
      <c r="C614" s="281"/>
      <c r="D614" s="282"/>
      <c r="E614" s="248"/>
      <c r="F614" s="283"/>
      <c r="G614" s="251"/>
    </row>
    <row r="615" spans="1:7" ht="15" customHeight="1">
      <c r="A615" s="779" t="s">
        <v>740</v>
      </c>
      <c r="B615" s="780"/>
      <c r="C615" s="781"/>
      <c r="D615" s="747">
        <f>D607+D612</f>
        <v>8566375</v>
      </c>
      <c r="E615" s="747">
        <f>E607+E612</f>
        <v>9775836</v>
      </c>
      <c r="F615" s="747">
        <f>F607+F612</f>
        <v>6100094</v>
      </c>
      <c r="G615" s="160">
        <f>F615/E615*100</f>
        <v>62.39971701652933</v>
      </c>
    </row>
    <row r="616" spans="1:7" ht="14.25" customHeight="1">
      <c r="A616" s="497"/>
      <c r="B616" s="497"/>
      <c r="C616" s="497"/>
      <c r="D616" s="143"/>
      <c r="E616" s="143"/>
      <c r="F616" s="143"/>
      <c r="G616" s="78"/>
    </row>
    <row r="617" spans="1:7" ht="15.75" customHeight="1">
      <c r="A617" s="55" t="s">
        <v>208</v>
      </c>
      <c r="B617" s="46"/>
      <c r="C617" s="46"/>
      <c r="D617" s="282"/>
      <c r="E617" s="492"/>
      <c r="F617" s="205"/>
      <c r="G617" s="251"/>
    </row>
    <row r="618" spans="1:7" ht="12" customHeight="1">
      <c r="A618" s="279"/>
      <c r="B618" s="280"/>
      <c r="C618" s="281"/>
      <c r="D618" s="282"/>
      <c r="E618" s="492"/>
      <c r="F618" s="205"/>
      <c r="G618" s="251"/>
    </row>
    <row r="619" spans="1:7" ht="25.5" customHeight="1">
      <c r="A619" s="782" t="s">
        <v>741</v>
      </c>
      <c r="B619" s="781"/>
      <c r="C619" s="781"/>
      <c r="D619" s="502" t="s">
        <v>239</v>
      </c>
      <c r="E619" s="608" t="s">
        <v>240</v>
      </c>
      <c r="F619" s="5" t="s">
        <v>176</v>
      </c>
      <c r="G619" s="36" t="s">
        <v>177</v>
      </c>
    </row>
    <row r="620" spans="1:7" ht="12.75" customHeight="1">
      <c r="A620" s="948" t="s">
        <v>241</v>
      </c>
      <c r="B620" s="941"/>
      <c r="C620" s="942"/>
      <c r="D620" s="264">
        <v>24400</v>
      </c>
      <c r="E620" s="264">
        <v>24400</v>
      </c>
      <c r="F620" s="264">
        <v>24390</v>
      </c>
      <c r="G620" s="195">
        <f>F620/E620*100</f>
        <v>99.95901639344262</v>
      </c>
    </row>
    <row r="621" spans="1:7" ht="12.75" customHeight="1">
      <c r="A621" s="948" t="s">
        <v>742</v>
      </c>
      <c r="B621" s="941"/>
      <c r="C621" s="942"/>
      <c r="D621" s="264">
        <v>0</v>
      </c>
      <c r="E621" s="264">
        <v>7808</v>
      </c>
      <c r="F621" s="264">
        <v>7808</v>
      </c>
      <c r="G621" s="195">
        <f>F621/E621*100</f>
        <v>100</v>
      </c>
    </row>
    <row r="622" spans="1:7" ht="12.75" customHeight="1">
      <c r="A622" s="948" t="s">
        <v>743</v>
      </c>
      <c r="B622" s="941"/>
      <c r="C622" s="942"/>
      <c r="D622" s="264">
        <v>0</v>
      </c>
      <c r="E622" s="264">
        <v>700</v>
      </c>
      <c r="F622" s="264">
        <v>700</v>
      </c>
      <c r="G622" s="195">
        <f>F622/E622*100</f>
        <v>100</v>
      </c>
    </row>
    <row r="623" spans="1:7" ht="15.75" customHeight="1">
      <c r="A623" s="493"/>
      <c r="B623" s="485"/>
      <c r="C623" s="526" t="s">
        <v>744</v>
      </c>
      <c r="D623" s="290">
        <f>SUM(D620:D622)</f>
        <v>24400</v>
      </c>
      <c r="E623" s="290">
        <f>SUM(E620:E622)</f>
        <v>32908</v>
      </c>
      <c r="F623" s="290">
        <f>SUM(F620:F622)</f>
        <v>32898</v>
      </c>
      <c r="G623" s="159">
        <f>F623/E623*100</f>
        <v>99.96961225233986</v>
      </c>
    </row>
    <row r="624" spans="1:7" ht="13.5" customHeight="1">
      <c r="A624" s="279"/>
      <c r="B624" s="280"/>
      <c r="C624" s="281"/>
      <c r="D624" s="282"/>
      <c r="E624" s="248"/>
      <c r="F624" s="283"/>
      <c r="G624" s="251"/>
    </row>
    <row r="625" spans="1:7" ht="25.5">
      <c r="A625" s="782" t="s">
        <v>745</v>
      </c>
      <c r="B625" s="781"/>
      <c r="C625" s="781"/>
      <c r="D625" s="502" t="s">
        <v>239</v>
      </c>
      <c r="E625" s="608" t="s">
        <v>240</v>
      </c>
      <c r="F625" s="5" t="s">
        <v>176</v>
      </c>
      <c r="G625" s="36" t="s">
        <v>177</v>
      </c>
    </row>
    <row r="626" spans="1:7" ht="12.75">
      <c r="A626" s="948" t="s">
        <v>746</v>
      </c>
      <c r="B626" s="941"/>
      <c r="C626" s="942"/>
      <c r="D626" s="264">
        <v>0</v>
      </c>
      <c r="E626" s="264">
        <v>512641</v>
      </c>
      <c r="F626" s="264">
        <v>493792</v>
      </c>
      <c r="G626" s="195">
        <f>F626/E626*100</f>
        <v>96.3231579214304</v>
      </c>
    </row>
    <row r="627" spans="1:7" ht="14.25" customHeight="1">
      <c r="A627" s="493"/>
      <c r="B627" s="485"/>
      <c r="C627" s="526" t="s">
        <v>747</v>
      </c>
      <c r="D627" s="290">
        <f>SUM(D626)</f>
        <v>0</v>
      </c>
      <c r="E627" s="290">
        <f>SUM(E626)</f>
        <v>512641</v>
      </c>
      <c r="F627" s="290">
        <f>SUM(F626)</f>
        <v>493792</v>
      </c>
      <c r="G627" s="301">
        <f>F627/E627*100</f>
        <v>96.3231579214304</v>
      </c>
    </row>
    <row r="628" spans="1:7" ht="12.75">
      <c r="A628" s="331"/>
      <c r="B628" s="331"/>
      <c r="C628" s="331"/>
      <c r="D628" s="498"/>
      <c r="E628" s="499"/>
      <c r="F628" s="492"/>
      <c r="G628" s="251"/>
    </row>
    <row r="629" spans="1:7" ht="12.75">
      <c r="A629" s="779" t="s">
        <v>748</v>
      </c>
      <c r="B629" s="780"/>
      <c r="C629" s="781"/>
      <c r="D629" s="148">
        <f>SUM(D627+D623)</f>
        <v>24400</v>
      </c>
      <c r="E629" s="148">
        <f>SUM(E627+E623)</f>
        <v>545549</v>
      </c>
      <c r="F629" s="148">
        <f>SUM(F627+F623)</f>
        <v>526690</v>
      </c>
      <c r="G629" s="527">
        <f>F629/E629*100</f>
        <v>96.54311528387001</v>
      </c>
    </row>
    <row r="630" spans="1:7" ht="12.75">
      <c r="A630" s="331"/>
      <c r="B630" s="331"/>
      <c r="C630" s="331"/>
      <c r="D630" s="498"/>
      <c r="E630" s="499"/>
      <c r="F630" s="492"/>
      <c r="G630" s="251"/>
    </row>
    <row r="631" spans="1:7" ht="12.75">
      <c r="A631" s="497"/>
      <c r="B631" s="497"/>
      <c r="C631" s="497"/>
      <c r="D631" s="143"/>
      <c r="E631" s="143"/>
      <c r="F631" s="143"/>
      <c r="G631" s="78"/>
    </row>
    <row r="632" spans="1:7" ht="12.75">
      <c r="A632" s="779" t="s">
        <v>749</v>
      </c>
      <c r="B632" s="780"/>
      <c r="C632" s="781"/>
      <c r="D632" s="148">
        <f>D615+D623+D626</f>
        <v>8590775</v>
      </c>
      <c r="E632" s="148">
        <f>E615+E623+E626</f>
        <v>10321385</v>
      </c>
      <c r="F632" s="148">
        <f>F615+F623+F626</f>
        <v>6626784</v>
      </c>
      <c r="G632" s="22">
        <f>F632/E632*100</f>
        <v>64.20440667604203</v>
      </c>
    </row>
    <row r="634" ht="14.25" customHeight="1"/>
    <row r="635" ht="14.25" customHeight="1"/>
    <row r="636" ht="12.75">
      <c r="F636" s="111"/>
    </row>
  </sheetData>
  <sheetProtection/>
  <mergeCells count="11">
    <mergeCell ref="A626:C626"/>
    <mergeCell ref="A620:C620"/>
    <mergeCell ref="A621:C621"/>
    <mergeCell ref="A622:C622"/>
    <mergeCell ref="A607:C607"/>
    <mergeCell ref="A28:C28"/>
    <mergeCell ref="A185:C185"/>
    <mergeCell ref="A288:C288"/>
    <mergeCell ref="A236:C236"/>
    <mergeCell ref="A382:C382"/>
    <mergeCell ref="A437:C437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85" r:id="rId1"/>
  <headerFooter alignWithMargins="0">
    <oddFooter>&amp;C&amp;P</oddFooter>
  </headerFooter>
  <rowBreaks count="13" manualBreakCount="13">
    <brk id="52" max="65535" man="1"/>
    <brk id="109" max="65535" man="1"/>
    <brk id="157" max="6" man="1"/>
    <brk id="202" max="6" man="1"/>
    <brk id="243" max="6" man="1"/>
    <brk id="287" max="6" man="1"/>
    <brk id="335" max="6" man="1"/>
    <brk id="381" max="6" man="1"/>
    <brk id="429" max="6" man="1"/>
    <brk id="468" max="6" man="1"/>
    <brk id="517" max="6" man="1"/>
    <brk id="547" max="6" man="1"/>
    <brk id="58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4" customWidth="1"/>
  </cols>
  <sheetData>
    <row r="1" spans="1:6" s="602" customFormat="1" ht="15">
      <c r="A1" s="820" t="s">
        <v>993</v>
      </c>
      <c r="B1" s="820"/>
      <c r="C1" s="820"/>
      <c r="D1" s="820"/>
      <c r="E1" s="820"/>
      <c r="F1" s="820"/>
    </row>
    <row r="2" spans="1:6" ht="15.75">
      <c r="A2" s="55"/>
      <c r="B2" s="24"/>
      <c r="C2" s="24"/>
      <c r="D2" s="24"/>
      <c r="F2" s="79" t="s">
        <v>750</v>
      </c>
    </row>
    <row r="3" spans="1:6" ht="25.5" customHeight="1">
      <c r="A3" s="80" t="s">
        <v>751</v>
      </c>
      <c r="B3" s="80" t="s">
        <v>752</v>
      </c>
      <c r="C3" s="608" t="s">
        <v>239</v>
      </c>
      <c r="D3" s="36" t="s">
        <v>240</v>
      </c>
      <c r="E3" s="5" t="s">
        <v>176</v>
      </c>
      <c r="F3" s="36" t="s">
        <v>177</v>
      </c>
    </row>
    <row r="4" spans="1:7" s="24" customFormat="1" ht="12.75">
      <c r="A4" s="27">
        <v>5011</v>
      </c>
      <c r="B4" s="27" t="s">
        <v>753</v>
      </c>
      <c r="C4" s="23">
        <v>156716</v>
      </c>
      <c r="D4" s="23">
        <v>156954</v>
      </c>
      <c r="E4" s="170">
        <v>98428</v>
      </c>
      <c r="F4" s="28">
        <f aca="true" t="shared" si="0" ref="F4:F46">E4/D4*100</f>
        <v>62.71136766186272</v>
      </c>
      <c r="G4" s="136"/>
    </row>
    <row r="5" spans="1:7" s="24" customFormat="1" ht="12.75">
      <c r="A5" s="27">
        <v>5021</v>
      </c>
      <c r="B5" s="27" t="s">
        <v>754</v>
      </c>
      <c r="C5" s="23">
        <v>650</v>
      </c>
      <c r="D5" s="23">
        <v>650</v>
      </c>
      <c r="E5" s="170">
        <v>357</v>
      </c>
      <c r="F5" s="28">
        <f t="shared" si="0"/>
        <v>54.92307692307692</v>
      </c>
      <c r="G5" s="136"/>
    </row>
    <row r="6" spans="1:7" s="24" customFormat="1" ht="12.75">
      <c r="A6" s="27">
        <v>5029</v>
      </c>
      <c r="B6" s="27" t="s">
        <v>755</v>
      </c>
      <c r="C6" s="23">
        <v>164</v>
      </c>
      <c r="D6" s="23">
        <v>164</v>
      </c>
      <c r="E6" s="170">
        <v>104</v>
      </c>
      <c r="F6" s="28">
        <f t="shared" si="0"/>
        <v>63.41463414634146</v>
      </c>
      <c r="G6" s="136"/>
    </row>
    <row r="7" spans="1:7" s="24" customFormat="1" ht="12.75">
      <c r="A7" s="27">
        <v>5031</v>
      </c>
      <c r="B7" s="27" t="s">
        <v>756</v>
      </c>
      <c r="C7" s="23">
        <v>40095</v>
      </c>
      <c r="D7" s="23">
        <v>40154</v>
      </c>
      <c r="E7" s="170">
        <v>25115</v>
      </c>
      <c r="F7" s="28">
        <f t="shared" si="0"/>
        <v>62.546695223389946</v>
      </c>
      <c r="G7" s="136"/>
    </row>
    <row r="8" spans="1:7" s="24" customFormat="1" ht="12.75">
      <c r="A8" s="27">
        <v>5032</v>
      </c>
      <c r="B8" s="27" t="s">
        <v>757</v>
      </c>
      <c r="C8" s="23">
        <v>14434</v>
      </c>
      <c r="D8" s="23">
        <v>14456</v>
      </c>
      <c r="E8" s="170">
        <v>9044</v>
      </c>
      <c r="F8" s="28">
        <f t="shared" si="0"/>
        <v>62.562257885998896</v>
      </c>
      <c r="G8" s="20"/>
    </row>
    <row r="9" spans="1:7" s="24" customFormat="1" ht="12.75">
      <c r="A9" s="27">
        <v>5038</v>
      </c>
      <c r="B9" s="27" t="s">
        <v>758</v>
      </c>
      <c r="C9" s="23">
        <v>674</v>
      </c>
      <c r="D9" s="23">
        <v>675</v>
      </c>
      <c r="E9" s="170">
        <v>324</v>
      </c>
      <c r="F9" s="28">
        <f t="shared" si="0"/>
        <v>48</v>
      </c>
      <c r="G9" s="58"/>
    </row>
    <row r="10" spans="1:7" ht="12.75">
      <c r="A10" s="89" t="s">
        <v>759</v>
      </c>
      <c r="B10" s="89" t="s">
        <v>760</v>
      </c>
      <c r="C10" s="74">
        <f>SUM(C4:C9)</f>
        <v>212733</v>
      </c>
      <c r="D10" s="74">
        <f>SUM(D4:D9)</f>
        <v>213053</v>
      </c>
      <c r="E10" s="74">
        <f>SUM(E4:E9)</f>
        <v>133372</v>
      </c>
      <c r="F10" s="258">
        <f t="shared" si="0"/>
        <v>62.600385819490924</v>
      </c>
      <c r="G10" s="24"/>
    </row>
    <row r="11" spans="1:6" s="24" customFormat="1" ht="12.75">
      <c r="A11" s="18">
        <v>5132</v>
      </c>
      <c r="B11" s="18" t="s">
        <v>761</v>
      </c>
      <c r="C11" s="21">
        <v>75</v>
      </c>
      <c r="D11" s="21">
        <v>75</v>
      </c>
      <c r="E11" s="170">
        <v>64</v>
      </c>
      <c r="F11" s="28">
        <f t="shared" si="0"/>
        <v>85.33333333333334</v>
      </c>
    </row>
    <row r="12" spans="1:6" s="24" customFormat="1" ht="12.75">
      <c r="A12" s="18">
        <v>5133</v>
      </c>
      <c r="B12" s="18" t="s">
        <v>762</v>
      </c>
      <c r="C12" s="21">
        <v>5</v>
      </c>
      <c r="D12" s="21">
        <v>5</v>
      </c>
      <c r="E12" s="170">
        <v>3</v>
      </c>
      <c r="F12" s="28">
        <f t="shared" si="0"/>
        <v>60</v>
      </c>
    </row>
    <row r="13" spans="1:6" s="24" customFormat="1" ht="12.75">
      <c r="A13" s="18">
        <v>5134</v>
      </c>
      <c r="B13" s="18" t="s">
        <v>763</v>
      </c>
      <c r="C13" s="21">
        <v>80</v>
      </c>
      <c r="D13" s="21">
        <v>140</v>
      </c>
      <c r="E13" s="170">
        <v>131</v>
      </c>
      <c r="F13" s="28">
        <f t="shared" si="0"/>
        <v>93.57142857142857</v>
      </c>
    </row>
    <row r="14" spans="1:6" s="24" customFormat="1" ht="12.75">
      <c r="A14" s="18">
        <v>5136</v>
      </c>
      <c r="B14" s="18" t="s">
        <v>764</v>
      </c>
      <c r="C14" s="21">
        <v>300</v>
      </c>
      <c r="D14" s="21">
        <v>301</v>
      </c>
      <c r="E14" s="170">
        <v>61</v>
      </c>
      <c r="F14" s="28">
        <f t="shared" si="0"/>
        <v>20.26578073089701</v>
      </c>
    </row>
    <row r="15" spans="1:8" s="24" customFormat="1" ht="12.75">
      <c r="A15" s="18">
        <v>5137</v>
      </c>
      <c r="B15" s="18" t="s">
        <v>765</v>
      </c>
      <c r="C15" s="21">
        <v>500</v>
      </c>
      <c r="D15" s="21">
        <v>500</v>
      </c>
      <c r="E15" s="170">
        <v>60</v>
      </c>
      <c r="F15" s="28">
        <f t="shared" si="0"/>
        <v>12</v>
      </c>
      <c r="H15" s="24" t="s">
        <v>251</v>
      </c>
    </row>
    <row r="16" spans="1:6" s="24" customFormat="1" ht="12.75">
      <c r="A16" s="18">
        <v>5139</v>
      </c>
      <c r="B16" s="18" t="s">
        <v>766</v>
      </c>
      <c r="C16" s="21">
        <v>2600</v>
      </c>
      <c r="D16" s="21">
        <v>2540</v>
      </c>
      <c r="E16" s="170">
        <v>1053</v>
      </c>
      <c r="F16" s="28">
        <f t="shared" si="0"/>
        <v>41.45669291338583</v>
      </c>
    </row>
    <row r="17" spans="1:6" s="24" customFormat="1" ht="12.75">
      <c r="A17" s="18">
        <v>5142</v>
      </c>
      <c r="B17" s="18" t="s">
        <v>767</v>
      </c>
      <c r="C17" s="21">
        <v>100</v>
      </c>
      <c r="D17" s="21">
        <v>100</v>
      </c>
      <c r="E17" s="170">
        <v>1</v>
      </c>
      <c r="F17" s="28">
        <f t="shared" si="0"/>
        <v>1</v>
      </c>
    </row>
    <row r="18" spans="1:6" s="24" customFormat="1" ht="12.75">
      <c r="A18" s="27">
        <v>5151</v>
      </c>
      <c r="B18" s="27" t="s">
        <v>768</v>
      </c>
      <c r="C18" s="21">
        <v>750</v>
      </c>
      <c r="D18" s="21">
        <v>750</v>
      </c>
      <c r="E18" s="170">
        <v>487</v>
      </c>
      <c r="F18" s="28">
        <f t="shared" si="0"/>
        <v>64.93333333333334</v>
      </c>
    </row>
    <row r="19" spans="1:6" s="24" customFormat="1" ht="12.75">
      <c r="A19" s="27">
        <v>5152</v>
      </c>
      <c r="B19" s="27" t="s">
        <v>769</v>
      </c>
      <c r="C19" s="21">
        <v>160</v>
      </c>
      <c r="D19" s="21">
        <v>160</v>
      </c>
      <c r="E19" s="170">
        <v>70</v>
      </c>
      <c r="F19" s="28">
        <f t="shared" si="0"/>
        <v>43.75</v>
      </c>
    </row>
    <row r="20" spans="1:6" s="24" customFormat="1" ht="12.75">
      <c r="A20" s="27">
        <v>5153</v>
      </c>
      <c r="B20" s="27" t="s">
        <v>770</v>
      </c>
      <c r="C20" s="21">
        <v>2600</v>
      </c>
      <c r="D20" s="21">
        <v>2600</v>
      </c>
      <c r="E20" s="170">
        <v>1096</v>
      </c>
      <c r="F20" s="28">
        <f t="shared" si="0"/>
        <v>42.15384615384615</v>
      </c>
    </row>
    <row r="21" spans="1:6" s="24" customFormat="1" ht="12.75">
      <c r="A21" s="27">
        <v>5154</v>
      </c>
      <c r="B21" s="27" t="s">
        <v>771</v>
      </c>
      <c r="C21" s="21">
        <v>4000</v>
      </c>
      <c r="D21" s="21">
        <v>4000</v>
      </c>
      <c r="E21" s="170">
        <v>3316</v>
      </c>
      <c r="F21" s="28">
        <f t="shared" si="0"/>
        <v>82.89999999999999</v>
      </c>
    </row>
    <row r="22" spans="1:6" s="24" customFormat="1" ht="12.75">
      <c r="A22" s="27">
        <v>5156</v>
      </c>
      <c r="B22" s="27" t="s">
        <v>772</v>
      </c>
      <c r="C22" s="21">
        <v>1900</v>
      </c>
      <c r="D22" s="21">
        <v>1900</v>
      </c>
      <c r="E22" s="170">
        <v>1017</v>
      </c>
      <c r="F22" s="28">
        <f t="shared" si="0"/>
        <v>53.526315789473685</v>
      </c>
    </row>
    <row r="23" spans="1:6" s="24" customFormat="1" ht="12.75">
      <c r="A23" s="27">
        <v>5161</v>
      </c>
      <c r="B23" s="27" t="s">
        <v>773</v>
      </c>
      <c r="C23" s="21">
        <v>2600</v>
      </c>
      <c r="D23" s="21">
        <v>2559</v>
      </c>
      <c r="E23" s="170">
        <v>546</v>
      </c>
      <c r="F23" s="28">
        <f t="shared" si="0"/>
        <v>21.336459554513482</v>
      </c>
    </row>
    <row r="24" spans="1:6" s="24" customFormat="1" ht="12.75">
      <c r="A24" s="27">
        <v>5162</v>
      </c>
      <c r="B24" s="27" t="s">
        <v>774</v>
      </c>
      <c r="C24" s="21">
        <v>0</v>
      </c>
      <c r="D24" s="21">
        <v>1</v>
      </c>
      <c r="E24" s="170">
        <v>0</v>
      </c>
      <c r="F24" s="28">
        <f t="shared" si="0"/>
        <v>0</v>
      </c>
    </row>
    <row r="25" spans="1:6" s="24" customFormat="1" ht="12.75">
      <c r="A25" s="18">
        <v>5163</v>
      </c>
      <c r="B25" s="18" t="s">
        <v>775</v>
      </c>
      <c r="C25" s="21">
        <v>1650</v>
      </c>
      <c r="D25" s="21">
        <v>1650</v>
      </c>
      <c r="E25" s="170">
        <v>1119</v>
      </c>
      <c r="F25" s="28">
        <f t="shared" si="0"/>
        <v>67.81818181818183</v>
      </c>
    </row>
    <row r="26" spans="1:7" s="24" customFormat="1" ht="12.75">
      <c r="A26" s="18">
        <v>5164</v>
      </c>
      <c r="B26" s="18" t="s">
        <v>776</v>
      </c>
      <c r="C26" s="21">
        <v>3900</v>
      </c>
      <c r="D26" s="21">
        <v>3900</v>
      </c>
      <c r="E26" s="170">
        <v>2819</v>
      </c>
      <c r="F26" s="28">
        <f t="shared" si="0"/>
        <v>72.28205128205128</v>
      </c>
      <c r="G26" s="136"/>
    </row>
    <row r="27" spans="1:6" s="24" customFormat="1" ht="12.75">
      <c r="A27" s="18">
        <v>5166</v>
      </c>
      <c r="B27" s="18" t="s">
        <v>777</v>
      </c>
      <c r="C27" s="21">
        <v>800</v>
      </c>
      <c r="D27" s="21">
        <v>860</v>
      </c>
      <c r="E27" s="170">
        <v>377</v>
      </c>
      <c r="F27" s="28">
        <f t="shared" si="0"/>
        <v>43.83720930232558</v>
      </c>
    </row>
    <row r="28" spans="1:6" s="24" customFormat="1" ht="12.75">
      <c r="A28" s="18">
        <v>5167</v>
      </c>
      <c r="B28" s="18" t="s">
        <v>778</v>
      </c>
      <c r="C28" s="21">
        <v>4000</v>
      </c>
      <c r="D28" s="21">
        <v>4004</v>
      </c>
      <c r="E28" s="170">
        <v>1630</v>
      </c>
      <c r="F28" s="28">
        <f t="shared" si="0"/>
        <v>40.709290709290705</v>
      </c>
    </row>
    <row r="29" spans="1:6" s="24" customFormat="1" ht="12.75">
      <c r="A29" s="27">
        <v>5169</v>
      </c>
      <c r="B29" s="27" t="s">
        <v>779</v>
      </c>
      <c r="C29" s="21">
        <v>8300</v>
      </c>
      <c r="D29" s="21">
        <v>8309</v>
      </c>
      <c r="E29" s="170">
        <v>5232</v>
      </c>
      <c r="F29" s="28">
        <f t="shared" si="0"/>
        <v>62.967866169214105</v>
      </c>
    </row>
    <row r="30" spans="1:6" s="24" customFormat="1" ht="12.75">
      <c r="A30" s="27">
        <v>5171</v>
      </c>
      <c r="B30" s="27" t="s">
        <v>780</v>
      </c>
      <c r="C30" s="21">
        <v>1250</v>
      </c>
      <c r="D30" s="21">
        <v>1250</v>
      </c>
      <c r="E30" s="170">
        <v>461</v>
      </c>
      <c r="F30" s="28">
        <f t="shared" si="0"/>
        <v>36.88</v>
      </c>
    </row>
    <row r="31" spans="1:6" s="24" customFormat="1" ht="12.75">
      <c r="A31" s="18">
        <v>5173</v>
      </c>
      <c r="B31" s="18" t="s">
        <v>781</v>
      </c>
      <c r="C31" s="21">
        <v>4500</v>
      </c>
      <c r="D31" s="21">
        <v>4505</v>
      </c>
      <c r="E31" s="170">
        <v>2468</v>
      </c>
      <c r="F31" s="28">
        <f t="shared" si="0"/>
        <v>54.78357380688125</v>
      </c>
    </row>
    <row r="32" spans="1:6" s="24" customFormat="1" ht="12.75">
      <c r="A32" s="18">
        <v>5175</v>
      </c>
      <c r="B32" s="18" t="s">
        <v>782</v>
      </c>
      <c r="C32" s="21">
        <v>550</v>
      </c>
      <c r="D32" s="21">
        <v>550</v>
      </c>
      <c r="E32" s="170">
        <v>302</v>
      </c>
      <c r="F32" s="28">
        <f t="shared" si="0"/>
        <v>54.90909090909091</v>
      </c>
    </row>
    <row r="33" spans="1:6" s="24" customFormat="1" ht="12.75">
      <c r="A33" s="18">
        <v>5176</v>
      </c>
      <c r="B33" s="18" t="s">
        <v>783</v>
      </c>
      <c r="C33" s="21">
        <v>160</v>
      </c>
      <c r="D33" s="21">
        <v>160</v>
      </c>
      <c r="E33" s="170">
        <v>137</v>
      </c>
      <c r="F33" s="28">
        <f t="shared" si="0"/>
        <v>85.625</v>
      </c>
    </row>
    <row r="34" spans="1:9" s="24" customFormat="1" ht="12.75">
      <c r="A34" s="18">
        <v>5179</v>
      </c>
      <c r="B34" s="18" t="s">
        <v>784</v>
      </c>
      <c r="C34" s="21">
        <v>3500</v>
      </c>
      <c r="D34" s="21">
        <v>3500</v>
      </c>
      <c r="E34" s="170">
        <v>1714</v>
      </c>
      <c r="F34" s="28">
        <f t="shared" si="0"/>
        <v>48.97142857142857</v>
      </c>
      <c r="G34" s="54"/>
      <c r="I34" s="133"/>
    </row>
    <row r="35" spans="1:9" s="24" customFormat="1" ht="12.75">
      <c r="A35" s="18">
        <v>5191</v>
      </c>
      <c r="B35" s="18" t="s">
        <v>785</v>
      </c>
      <c r="C35" s="21"/>
      <c r="D35" s="21">
        <v>1</v>
      </c>
      <c r="E35" s="170">
        <v>1</v>
      </c>
      <c r="F35" s="28">
        <f t="shared" si="0"/>
        <v>100</v>
      </c>
      <c r="G35" s="54"/>
      <c r="I35" s="133"/>
    </row>
    <row r="36" spans="1:9" s="24" customFormat="1" ht="12.75">
      <c r="A36" s="18">
        <v>5192</v>
      </c>
      <c r="B36" s="18" t="s">
        <v>786</v>
      </c>
      <c r="C36" s="21">
        <v>200</v>
      </c>
      <c r="D36" s="21">
        <v>200</v>
      </c>
      <c r="E36" s="170">
        <v>135</v>
      </c>
      <c r="F36" s="28">
        <f t="shared" si="0"/>
        <v>67.5</v>
      </c>
      <c r="G36" s="54"/>
      <c r="I36" s="133"/>
    </row>
    <row r="37" spans="1:9" s="24" customFormat="1" ht="12.75">
      <c r="A37" s="18">
        <v>5195</v>
      </c>
      <c r="B37" s="18" t="s">
        <v>787</v>
      </c>
      <c r="C37" s="21"/>
      <c r="D37" s="21">
        <v>0</v>
      </c>
      <c r="E37" s="170">
        <v>0</v>
      </c>
      <c r="F37" s="28" t="s">
        <v>202</v>
      </c>
      <c r="G37" s="54"/>
      <c r="I37" s="133"/>
    </row>
    <row r="38" spans="1:6" ht="12.75">
      <c r="A38" s="73" t="s">
        <v>788</v>
      </c>
      <c r="B38" s="77" t="s">
        <v>789</v>
      </c>
      <c r="C38" s="74">
        <f>SUM(C11:C36)</f>
        <v>44480</v>
      </c>
      <c r="D38" s="74">
        <f>SUM(D11:D37)</f>
        <v>44520</v>
      </c>
      <c r="E38" s="74">
        <f>SUM(E11:E37)</f>
        <v>24300</v>
      </c>
      <c r="F38" s="258">
        <f t="shared" si="0"/>
        <v>54.58221024258761</v>
      </c>
    </row>
    <row r="39" spans="1:6" s="24" customFormat="1" ht="12.75">
      <c r="A39" s="18">
        <v>5361</v>
      </c>
      <c r="B39" s="18" t="s">
        <v>790</v>
      </c>
      <c r="C39" s="21">
        <v>50</v>
      </c>
      <c r="D39" s="21">
        <v>60</v>
      </c>
      <c r="E39" s="199">
        <v>18</v>
      </c>
      <c r="F39" s="28">
        <f t="shared" si="0"/>
        <v>30</v>
      </c>
    </row>
    <row r="40" spans="1:6" s="24" customFormat="1" ht="12.75">
      <c r="A40" s="18">
        <v>5362</v>
      </c>
      <c r="B40" s="18" t="s">
        <v>791</v>
      </c>
      <c r="C40" s="21">
        <v>80</v>
      </c>
      <c r="D40" s="21">
        <v>70</v>
      </c>
      <c r="E40" s="170">
        <v>20</v>
      </c>
      <c r="F40" s="28">
        <f t="shared" si="0"/>
        <v>28.57142857142857</v>
      </c>
    </row>
    <row r="41" spans="1:6" s="24" customFormat="1" ht="12.75">
      <c r="A41" s="18">
        <v>5363</v>
      </c>
      <c r="B41" s="18" t="s">
        <v>792</v>
      </c>
      <c r="C41" s="21">
        <v>0</v>
      </c>
      <c r="D41" s="21">
        <v>43</v>
      </c>
      <c r="E41" s="170">
        <v>42</v>
      </c>
      <c r="F41" s="28">
        <f t="shared" si="0"/>
        <v>97.67441860465115</v>
      </c>
    </row>
    <row r="42" spans="1:6" s="24" customFormat="1" ht="12.75">
      <c r="A42" s="73" t="s">
        <v>793</v>
      </c>
      <c r="B42" s="73" t="s">
        <v>794</v>
      </c>
      <c r="C42" s="74">
        <f>SUM(C39:C41)</f>
        <v>130</v>
      </c>
      <c r="D42" s="74">
        <f>SUM(D39:D41)</f>
        <v>173</v>
      </c>
      <c r="E42" s="74">
        <f>SUM(E39:E41)</f>
        <v>80</v>
      </c>
      <c r="F42" s="28">
        <f t="shared" si="0"/>
        <v>46.24277456647399</v>
      </c>
    </row>
    <row r="43" spans="1:6" s="24" customFormat="1" ht="12.75">
      <c r="A43" s="27">
        <v>5424</v>
      </c>
      <c r="B43" s="27" t="s">
        <v>795</v>
      </c>
      <c r="C43" s="23">
        <v>902</v>
      </c>
      <c r="D43" s="23">
        <v>902</v>
      </c>
      <c r="E43" s="199">
        <v>435</v>
      </c>
      <c r="F43" s="28">
        <f t="shared" si="0"/>
        <v>48.22616407982262</v>
      </c>
    </row>
    <row r="44" spans="1:6" s="24" customFormat="1" ht="12.75">
      <c r="A44" s="73" t="s">
        <v>796</v>
      </c>
      <c r="B44" s="73" t="s">
        <v>797</v>
      </c>
      <c r="C44" s="74">
        <f>C43</f>
        <v>902</v>
      </c>
      <c r="D44" s="74">
        <f>D43</f>
        <v>902</v>
      </c>
      <c r="E44" s="74">
        <f>E43</f>
        <v>435</v>
      </c>
      <c r="F44" s="28">
        <f t="shared" si="0"/>
        <v>48.22616407982262</v>
      </c>
    </row>
    <row r="45" spans="1:6" s="24" customFormat="1" ht="12.75">
      <c r="A45" s="27">
        <v>5901</v>
      </c>
      <c r="B45" s="27" t="s">
        <v>798</v>
      </c>
      <c r="C45" s="184">
        <v>1267</v>
      </c>
      <c r="D45" s="184">
        <v>1267</v>
      </c>
      <c r="E45" s="305">
        <v>0</v>
      </c>
      <c r="F45" s="28">
        <f t="shared" si="0"/>
        <v>0</v>
      </c>
    </row>
    <row r="46" spans="1:11" s="24" customFormat="1" ht="12.75">
      <c r="A46" s="73" t="s">
        <v>799</v>
      </c>
      <c r="B46" s="73" t="s">
        <v>800</v>
      </c>
      <c r="C46" s="45">
        <f>C45</f>
        <v>1267</v>
      </c>
      <c r="D46" s="45">
        <f>D45</f>
        <v>1267</v>
      </c>
      <c r="E46" s="45">
        <f>E45</f>
        <v>0</v>
      </c>
      <c r="F46" s="28">
        <f t="shared" si="0"/>
        <v>0</v>
      </c>
      <c r="K46" s="132"/>
    </row>
    <row r="47" spans="1:11" s="24" customFormat="1" ht="12.75">
      <c r="A47" s="177"/>
      <c r="B47" s="178"/>
      <c r="C47" s="45"/>
      <c r="D47" s="45"/>
      <c r="E47" s="303"/>
      <c r="F47" s="75"/>
      <c r="K47" s="132"/>
    </row>
    <row r="48" spans="1:6" s="24" customFormat="1" ht="12.75">
      <c r="A48" s="175" t="s">
        <v>801</v>
      </c>
      <c r="B48" s="176"/>
      <c r="C48" s="74">
        <f>C10+C38+C42+C46+C44</f>
        <v>259512</v>
      </c>
      <c r="D48" s="74">
        <f>D10+D38+D42+D46+D44</f>
        <v>259915</v>
      </c>
      <c r="E48" s="74">
        <f>E10+E38+E42+E46+E44</f>
        <v>158187</v>
      </c>
      <c r="F48" s="258">
        <f>F10+F38+F42+F46+F44</f>
        <v>211.65153470837512</v>
      </c>
    </row>
    <row r="49" spans="1:6" s="24" customFormat="1" ht="12.75">
      <c r="A49" s="175"/>
      <c r="B49" s="176"/>
      <c r="C49" s="74"/>
      <c r="D49" s="74"/>
      <c r="E49" s="194"/>
      <c r="F49" s="75"/>
    </row>
    <row r="50" spans="1:6" s="24" customFormat="1" ht="12" customHeight="1">
      <c r="A50" s="18">
        <v>6121</v>
      </c>
      <c r="B50" s="18" t="s">
        <v>802</v>
      </c>
      <c r="C50" s="21">
        <v>100</v>
      </c>
      <c r="D50" s="21">
        <v>100</v>
      </c>
      <c r="E50" s="170">
        <v>0</v>
      </c>
      <c r="F50" s="28">
        <f>E50/D50*100</f>
        <v>0</v>
      </c>
    </row>
    <row r="51" spans="1:6" s="24" customFormat="1" ht="12.75">
      <c r="A51" s="18">
        <v>6123</v>
      </c>
      <c r="B51" s="18" t="s">
        <v>803</v>
      </c>
      <c r="C51" s="21">
        <v>900</v>
      </c>
      <c r="D51" s="21">
        <v>2489</v>
      </c>
      <c r="E51" s="170">
        <v>1138</v>
      </c>
      <c r="F51" s="28">
        <f>E51/D51*100</f>
        <v>45.72117316191242</v>
      </c>
    </row>
    <row r="52" spans="1:6" s="24" customFormat="1" ht="12.75">
      <c r="A52" s="73" t="s">
        <v>804</v>
      </c>
      <c r="B52" s="73" t="s">
        <v>805</v>
      </c>
      <c r="C52" s="74">
        <f>SUM(C50:C51)</f>
        <v>1000</v>
      </c>
      <c r="D52" s="74">
        <f>SUM(D50:D51)</f>
        <v>2589</v>
      </c>
      <c r="E52" s="74">
        <f>SUM(E50:E51)</f>
        <v>1138</v>
      </c>
      <c r="F52" s="258">
        <f>SUM(F50:F51)</f>
        <v>45.72117316191242</v>
      </c>
    </row>
    <row r="53" spans="1:6" s="24" customFormat="1" ht="12.75">
      <c r="A53" s="177"/>
      <c r="B53" s="178"/>
      <c r="C53" s="74"/>
      <c r="D53" s="74"/>
      <c r="E53" s="74"/>
      <c r="F53" s="75"/>
    </row>
    <row r="54" spans="1:6" ht="12.75">
      <c r="A54" s="821" t="s">
        <v>806</v>
      </c>
      <c r="B54" s="822"/>
      <c r="C54" s="6">
        <f>C48+C52</f>
        <v>260512</v>
      </c>
      <c r="D54" s="6">
        <f>D48+D52</f>
        <v>262504</v>
      </c>
      <c r="E54" s="6">
        <f>E48+E52</f>
        <v>159325</v>
      </c>
      <c r="F54" s="22">
        <f>E54/D54*100</f>
        <v>60.694313229512694</v>
      </c>
    </row>
    <row r="55" spans="1:7" ht="12.75">
      <c r="A55" s="81"/>
      <c r="B55" s="10"/>
      <c r="C55" s="20"/>
      <c r="D55" s="20"/>
      <c r="E55" s="20"/>
      <c r="F55" s="54"/>
      <c r="G55" s="24"/>
    </row>
    <row r="56" spans="1:6" ht="25.5" customHeight="1">
      <c r="A56" s="799" t="s">
        <v>807</v>
      </c>
      <c r="B56" s="801"/>
      <c r="C56" s="619" t="s">
        <v>239</v>
      </c>
      <c r="D56" s="70" t="s">
        <v>240</v>
      </c>
      <c r="E56" s="5" t="s">
        <v>176</v>
      </c>
      <c r="F56" s="36" t="s">
        <v>808</v>
      </c>
    </row>
    <row r="57" spans="1:6" ht="12.75">
      <c r="A57" s="823" t="s">
        <v>809</v>
      </c>
      <c r="B57" s="823"/>
      <c r="C57" s="21">
        <f>SUM(C4:C9)</f>
        <v>212733</v>
      </c>
      <c r="D57" s="21">
        <f>D10</f>
        <v>213053</v>
      </c>
      <c r="E57" s="21">
        <f>E10</f>
        <v>133372</v>
      </c>
      <c r="F57" s="28">
        <f>E57/E62*100</f>
        <v>83.71065432292484</v>
      </c>
    </row>
    <row r="58" spans="1:6" s="24" customFormat="1" ht="12.75">
      <c r="A58" s="189"/>
      <c r="B58" s="191"/>
      <c r="C58" s="21"/>
      <c r="D58" s="21"/>
      <c r="E58" s="21"/>
      <c r="F58" s="28"/>
    </row>
    <row r="59" spans="1:6" ht="12.75">
      <c r="A59" s="189" t="s">
        <v>810</v>
      </c>
      <c r="B59" s="191"/>
      <c r="C59" s="21">
        <f>C38+C42+C44+C46-C60</f>
        <v>29429</v>
      </c>
      <c r="D59" s="21">
        <f>D38+D42+D44+D46-D60</f>
        <v>29480</v>
      </c>
      <c r="E59" s="21">
        <f>E38+E42+E44+E46-E60</f>
        <v>15911</v>
      </c>
      <c r="F59" s="28">
        <f>E59/E62*100</f>
        <v>9.98650557037502</v>
      </c>
    </row>
    <row r="60" spans="1:6" ht="12.75">
      <c r="A60" s="189" t="s">
        <v>811</v>
      </c>
      <c r="B60" s="191"/>
      <c r="C60" s="21">
        <f>C23+C25+C27+C28+C29</f>
        <v>17350</v>
      </c>
      <c r="D60" s="21">
        <f>D23+D25+D27+D28+D29</f>
        <v>17382</v>
      </c>
      <c r="E60" s="21">
        <f>E23+E25+E27+E28+E29</f>
        <v>8904</v>
      </c>
      <c r="F60" s="28">
        <f>E60/E62*100</f>
        <v>5.588576808410481</v>
      </c>
    </row>
    <row r="61" spans="1:10" ht="12.75">
      <c r="A61" s="189" t="s">
        <v>812</v>
      </c>
      <c r="B61" s="191"/>
      <c r="C61" s="21">
        <f>C52</f>
        <v>1000</v>
      </c>
      <c r="D61" s="21">
        <f>D52</f>
        <v>2589</v>
      </c>
      <c r="E61" s="21">
        <f>E52</f>
        <v>1138</v>
      </c>
      <c r="F61" s="28">
        <f>E61/E62*100</f>
        <v>0.7142632982896595</v>
      </c>
      <c r="J61" s="11"/>
    </row>
    <row r="62" spans="1:6" ht="12.75">
      <c r="A62" s="175" t="s">
        <v>813</v>
      </c>
      <c r="B62" s="176"/>
      <c r="C62" s="74">
        <f>SUM(C57:C61)</f>
        <v>260512</v>
      </c>
      <c r="D62" s="74">
        <f>SUM(D57:D61)</f>
        <v>262504</v>
      </c>
      <c r="E62" s="74">
        <f>SUM(E57:E61)</f>
        <v>159325</v>
      </c>
      <c r="F62" s="258">
        <f>SUM(F57:F61)</f>
        <v>100</v>
      </c>
    </row>
    <row r="63" spans="1:6" ht="12.75">
      <c r="A63" s="17"/>
      <c r="B63" s="17"/>
      <c r="C63" s="15"/>
      <c r="D63" s="15"/>
      <c r="E63" s="15"/>
      <c r="F63" s="78"/>
    </row>
    <row r="64" spans="1:6" ht="12.75">
      <c r="A64" s="17"/>
      <c r="B64" s="17"/>
      <c r="C64" s="15"/>
      <c r="D64" s="15"/>
      <c r="E64" s="15"/>
      <c r="F64" s="78"/>
    </row>
    <row r="65" spans="1:6" ht="12.75">
      <c r="A65" s="17"/>
      <c r="B65" s="17"/>
      <c r="C65" s="15"/>
      <c r="D65" s="15"/>
      <c r="E65" s="15"/>
      <c r="F65" s="78"/>
    </row>
    <row r="66" spans="1:6" ht="12.75">
      <c r="A66" s="17"/>
      <c r="B66" s="17"/>
      <c r="C66" s="15"/>
      <c r="D66" s="15"/>
      <c r="E66" s="15"/>
      <c r="F66" s="78"/>
    </row>
  </sheetData>
  <sheetProtection/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5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5" customWidth="1"/>
    <col min="8" max="8" width="9.125" style="66" customWidth="1"/>
  </cols>
  <sheetData>
    <row r="1" spans="1:8" s="602" customFormat="1" ht="15">
      <c r="A1" s="820" t="s">
        <v>814</v>
      </c>
      <c r="B1" s="820"/>
      <c r="C1" s="820"/>
      <c r="D1" s="820"/>
      <c r="E1" s="820"/>
      <c r="F1" s="820"/>
      <c r="G1" s="604"/>
      <c r="H1" s="605"/>
    </row>
    <row r="2" spans="1:6" ht="16.5">
      <c r="A2" s="67"/>
      <c r="F2" s="68" t="s">
        <v>172</v>
      </c>
    </row>
    <row r="3" spans="1:8" ht="25.5" customHeight="1">
      <c r="A3" s="69" t="s">
        <v>751</v>
      </c>
      <c r="B3" s="69" t="s">
        <v>752</v>
      </c>
      <c r="C3" s="619" t="s">
        <v>239</v>
      </c>
      <c r="D3" s="70" t="s">
        <v>240</v>
      </c>
      <c r="E3" s="620" t="s">
        <v>176</v>
      </c>
      <c r="F3" s="70" t="s">
        <v>177</v>
      </c>
      <c r="G3" s="71"/>
      <c r="H3" s="65"/>
    </row>
    <row r="4" spans="1:10" s="24" customFormat="1" ht="12.75" customHeight="1">
      <c r="A4" s="287">
        <v>5021</v>
      </c>
      <c r="B4" s="18" t="s">
        <v>815</v>
      </c>
      <c r="C4" s="23">
        <v>600</v>
      </c>
      <c r="D4" s="23">
        <v>600</v>
      </c>
      <c r="E4" s="170">
        <v>302</v>
      </c>
      <c r="F4" s="44">
        <f aca="true" t="shared" si="0" ref="F4:F9">E4/D4*100</f>
        <v>50.33333333333333</v>
      </c>
      <c r="G4" s="90"/>
      <c r="H4" s="91"/>
      <c r="J4" s="92"/>
    </row>
    <row r="5" spans="1:10" s="24" customFormat="1" ht="12.75">
      <c r="A5" s="287">
        <v>5023</v>
      </c>
      <c r="B5" s="18" t="s">
        <v>816</v>
      </c>
      <c r="C5" s="23">
        <v>12300</v>
      </c>
      <c r="D5" s="23">
        <v>12300</v>
      </c>
      <c r="E5" s="170">
        <v>7298</v>
      </c>
      <c r="F5" s="44">
        <f t="shared" si="0"/>
        <v>59.333333333333336</v>
      </c>
      <c r="G5" s="90"/>
      <c r="H5" s="91"/>
      <c r="J5" s="92"/>
    </row>
    <row r="6" spans="1:10" s="24" customFormat="1" ht="12.75">
      <c r="A6" s="287">
        <v>5029</v>
      </c>
      <c r="B6" s="18" t="s">
        <v>817</v>
      </c>
      <c r="C6" s="23">
        <v>500</v>
      </c>
      <c r="D6" s="23">
        <v>500</v>
      </c>
      <c r="E6" s="170">
        <v>65</v>
      </c>
      <c r="F6" s="44">
        <f t="shared" si="0"/>
        <v>13</v>
      </c>
      <c r="G6" s="90"/>
      <c r="H6" s="91"/>
      <c r="J6" s="92"/>
    </row>
    <row r="7" spans="1:10" s="24" customFormat="1" ht="12.75">
      <c r="A7" s="287">
        <v>5031</v>
      </c>
      <c r="B7" s="18" t="s">
        <v>818</v>
      </c>
      <c r="C7" s="23">
        <v>2378</v>
      </c>
      <c r="D7" s="23">
        <v>2378</v>
      </c>
      <c r="E7" s="170">
        <v>1517</v>
      </c>
      <c r="F7" s="44">
        <f t="shared" si="0"/>
        <v>63.793103448275865</v>
      </c>
      <c r="G7" s="90"/>
      <c r="H7" s="91"/>
      <c r="J7" s="92"/>
    </row>
    <row r="8" spans="1:10" s="24" customFormat="1" ht="12.75">
      <c r="A8" s="287">
        <v>5032</v>
      </c>
      <c r="B8" s="18" t="s">
        <v>819</v>
      </c>
      <c r="C8" s="23">
        <v>1138</v>
      </c>
      <c r="D8" s="23">
        <v>1138</v>
      </c>
      <c r="E8" s="170">
        <v>709</v>
      </c>
      <c r="F8" s="44">
        <f t="shared" si="0"/>
        <v>62.302284710017574</v>
      </c>
      <c r="G8" s="90"/>
      <c r="H8" s="91"/>
      <c r="J8" s="92"/>
    </row>
    <row r="9" spans="1:10" s="24" customFormat="1" ht="12.75">
      <c r="A9" s="287">
        <v>5038</v>
      </c>
      <c r="B9" s="18" t="s">
        <v>821</v>
      </c>
      <c r="C9" s="23">
        <v>30</v>
      </c>
      <c r="D9" s="23">
        <v>30</v>
      </c>
      <c r="E9" s="170">
        <v>1</v>
      </c>
      <c r="F9" s="44">
        <f t="shared" si="0"/>
        <v>3.3333333333333335</v>
      </c>
      <c r="G9" s="90"/>
      <c r="H9" s="91"/>
      <c r="J9" s="92"/>
    </row>
    <row r="10" spans="1:10" s="24" customFormat="1" ht="12.75">
      <c r="A10" s="287">
        <v>5039</v>
      </c>
      <c r="B10" s="18" t="s">
        <v>821</v>
      </c>
      <c r="C10" s="23">
        <v>175</v>
      </c>
      <c r="D10" s="23">
        <v>175</v>
      </c>
      <c r="E10" s="170">
        <v>17</v>
      </c>
      <c r="F10" s="44">
        <f aca="true" t="shared" si="1" ref="F10:F37">E10/D10*100</f>
        <v>9.714285714285714</v>
      </c>
      <c r="G10" s="90"/>
      <c r="H10" s="91"/>
      <c r="J10" s="92" t="s">
        <v>251</v>
      </c>
    </row>
    <row r="11" spans="1:10" s="24" customFormat="1" ht="12.75">
      <c r="A11" s="72" t="s">
        <v>822</v>
      </c>
      <c r="B11" s="73" t="s">
        <v>760</v>
      </c>
      <c r="C11" s="74">
        <f>SUM(C4:C10)</f>
        <v>17121</v>
      </c>
      <c r="D11" s="74">
        <f>SUM(D4:D10)</f>
        <v>17121</v>
      </c>
      <c r="E11" s="74">
        <f>SUM(E4:E10)</f>
        <v>9909</v>
      </c>
      <c r="F11" s="258">
        <f t="shared" si="1"/>
        <v>57.876292272647625</v>
      </c>
      <c r="G11" s="90"/>
      <c r="H11" s="91"/>
      <c r="J11" s="92"/>
    </row>
    <row r="12" spans="1:10" s="24" customFormat="1" ht="12.75">
      <c r="A12" s="287">
        <v>5136</v>
      </c>
      <c r="B12" s="18" t="s">
        <v>764</v>
      </c>
      <c r="C12" s="23">
        <v>30</v>
      </c>
      <c r="D12" s="23">
        <v>30</v>
      </c>
      <c r="E12" s="170">
        <v>4</v>
      </c>
      <c r="F12" s="44">
        <f t="shared" si="1"/>
        <v>13.333333333333334</v>
      </c>
      <c r="G12" s="93"/>
      <c r="H12" s="92"/>
      <c r="J12" s="92"/>
    </row>
    <row r="13" spans="1:10" s="24" customFormat="1" ht="12.75">
      <c r="A13" s="288">
        <v>5137</v>
      </c>
      <c r="B13" s="27" t="s">
        <v>823</v>
      </c>
      <c r="C13" s="23">
        <v>200</v>
      </c>
      <c r="D13" s="23">
        <v>200</v>
      </c>
      <c r="E13" s="199">
        <v>42</v>
      </c>
      <c r="F13" s="44">
        <f t="shared" si="1"/>
        <v>21</v>
      </c>
      <c r="G13" s="93"/>
      <c r="H13" s="92"/>
      <c r="J13" s="92"/>
    </row>
    <row r="14" spans="1:10" s="24" customFormat="1" ht="12.75">
      <c r="A14" s="287">
        <v>5139</v>
      </c>
      <c r="B14" s="18" t="s">
        <v>824</v>
      </c>
      <c r="C14" s="23">
        <v>3200</v>
      </c>
      <c r="D14" s="23">
        <v>3200</v>
      </c>
      <c r="E14" s="170">
        <v>2004</v>
      </c>
      <c r="F14" s="44">
        <f t="shared" si="1"/>
        <v>62.625</v>
      </c>
      <c r="G14" s="93"/>
      <c r="H14" s="92"/>
      <c r="J14" s="92"/>
    </row>
    <row r="15" spans="1:10" s="24" customFormat="1" ht="12.75">
      <c r="A15" s="287">
        <v>5142</v>
      </c>
      <c r="B15" s="18" t="s">
        <v>767</v>
      </c>
      <c r="C15" s="23">
        <v>5</v>
      </c>
      <c r="D15" s="23">
        <v>5</v>
      </c>
      <c r="E15" s="170">
        <v>0</v>
      </c>
      <c r="F15" s="44">
        <f t="shared" si="1"/>
        <v>0</v>
      </c>
      <c r="G15" s="93"/>
      <c r="H15" s="92"/>
      <c r="J15" s="92"/>
    </row>
    <row r="16" spans="1:10" s="24" customFormat="1" ht="12.75">
      <c r="A16" s="287">
        <v>5153</v>
      </c>
      <c r="B16" s="18" t="s">
        <v>770</v>
      </c>
      <c r="C16" s="23">
        <v>13</v>
      </c>
      <c r="D16" s="23">
        <v>13</v>
      </c>
      <c r="E16" s="170">
        <v>0</v>
      </c>
      <c r="F16" s="44">
        <f t="shared" si="1"/>
        <v>0</v>
      </c>
      <c r="G16" s="93"/>
      <c r="H16" s="92"/>
      <c r="J16" s="92"/>
    </row>
    <row r="17" spans="1:10" s="24" customFormat="1" ht="12.75">
      <c r="A17" s="287">
        <v>5156</v>
      </c>
      <c r="B17" s="18" t="s">
        <v>772</v>
      </c>
      <c r="C17" s="23">
        <v>750</v>
      </c>
      <c r="D17" s="23">
        <v>750</v>
      </c>
      <c r="E17" s="170">
        <v>631</v>
      </c>
      <c r="F17" s="44">
        <f t="shared" si="1"/>
        <v>84.13333333333334</v>
      </c>
      <c r="G17" s="93"/>
      <c r="H17" s="92"/>
      <c r="J17" s="92"/>
    </row>
    <row r="18" spans="1:10" s="24" customFormat="1" ht="12.75">
      <c r="A18" s="287">
        <v>5161</v>
      </c>
      <c r="B18" s="18" t="s">
        <v>773</v>
      </c>
      <c r="C18" s="23">
        <v>150</v>
      </c>
      <c r="D18" s="23">
        <v>150</v>
      </c>
      <c r="E18" s="170">
        <v>40</v>
      </c>
      <c r="F18" s="44">
        <f t="shared" si="1"/>
        <v>26.666666666666668</v>
      </c>
      <c r="G18" s="90"/>
      <c r="H18" s="92"/>
      <c r="J18" s="92"/>
    </row>
    <row r="19" spans="1:10" s="24" customFormat="1" ht="12.75">
      <c r="A19" s="287">
        <v>5162</v>
      </c>
      <c r="B19" s="18" t="s">
        <v>774</v>
      </c>
      <c r="C19" s="23">
        <v>400</v>
      </c>
      <c r="D19" s="23">
        <v>400</v>
      </c>
      <c r="E19" s="170">
        <v>145</v>
      </c>
      <c r="F19" s="44">
        <f t="shared" si="1"/>
        <v>36.25</v>
      </c>
      <c r="G19" s="93"/>
      <c r="H19" s="92"/>
      <c r="J19" s="92"/>
    </row>
    <row r="20" spans="1:10" s="24" customFormat="1" ht="12.75">
      <c r="A20" s="287">
        <v>5163</v>
      </c>
      <c r="B20" s="18" t="s">
        <v>775</v>
      </c>
      <c r="C20" s="23">
        <v>15</v>
      </c>
      <c r="D20" s="23">
        <v>135</v>
      </c>
      <c r="E20" s="170">
        <v>105</v>
      </c>
      <c r="F20" s="44">
        <f t="shared" si="1"/>
        <v>77.77777777777779</v>
      </c>
      <c r="G20" s="93"/>
      <c r="H20" s="92"/>
      <c r="J20" s="92"/>
    </row>
    <row r="21" spans="1:10" s="24" customFormat="1" ht="12.75">
      <c r="A21" s="287">
        <v>5164</v>
      </c>
      <c r="B21" s="18" t="s">
        <v>776</v>
      </c>
      <c r="C21" s="23">
        <v>80</v>
      </c>
      <c r="D21" s="23">
        <v>80</v>
      </c>
      <c r="E21" s="170">
        <v>0</v>
      </c>
      <c r="F21" s="44">
        <f t="shared" si="1"/>
        <v>0</v>
      </c>
      <c r="G21" s="93"/>
      <c r="H21" s="92"/>
      <c r="J21" s="92"/>
    </row>
    <row r="22" spans="1:10" s="24" customFormat="1" ht="12.75">
      <c r="A22" s="287">
        <v>5166</v>
      </c>
      <c r="B22" s="18" t="s">
        <v>777</v>
      </c>
      <c r="C22" s="23">
        <v>50</v>
      </c>
      <c r="D22" s="23">
        <v>50</v>
      </c>
      <c r="E22" s="170">
        <v>0</v>
      </c>
      <c r="F22" s="44">
        <f t="shared" si="1"/>
        <v>0</v>
      </c>
      <c r="G22" s="93"/>
      <c r="H22" s="92"/>
      <c r="J22" s="92"/>
    </row>
    <row r="23" spans="1:10" s="24" customFormat="1" ht="12.75">
      <c r="A23" s="287">
        <v>5167</v>
      </c>
      <c r="B23" s="18" t="s">
        <v>778</v>
      </c>
      <c r="C23" s="23">
        <v>400</v>
      </c>
      <c r="D23" s="23">
        <v>400</v>
      </c>
      <c r="E23" s="170">
        <v>303</v>
      </c>
      <c r="F23" s="44">
        <f t="shared" si="1"/>
        <v>75.75</v>
      </c>
      <c r="G23" s="93"/>
      <c r="H23" s="92"/>
      <c r="J23" s="92"/>
    </row>
    <row r="24" spans="1:10" s="24" customFormat="1" ht="12.75">
      <c r="A24" s="287">
        <v>5169</v>
      </c>
      <c r="B24" s="18" t="s">
        <v>779</v>
      </c>
      <c r="C24" s="23">
        <v>9400</v>
      </c>
      <c r="D24" s="23">
        <v>9280</v>
      </c>
      <c r="E24" s="170">
        <v>5003</v>
      </c>
      <c r="F24" s="44">
        <f t="shared" si="1"/>
        <v>53.911637931034484</v>
      </c>
      <c r="G24" s="93"/>
      <c r="H24" s="92"/>
      <c r="J24" s="92"/>
    </row>
    <row r="25" spans="1:10" s="24" customFormat="1" ht="12.75">
      <c r="A25" s="287">
        <v>5171</v>
      </c>
      <c r="B25" s="18" t="s">
        <v>780</v>
      </c>
      <c r="C25" s="23">
        <v>600</v>
      </c>
      <c r="D25" s="23">
        <v>600</v>
      </c>
      <c r="E25" s="170">
        <v>194</v>
      </c>
      <c r="F25" s="44">
        <f t="shared" si="1"/>
        <v>32.33333333333333</v>
      </c>
      <c r="G25" s="93"/>
      <c r="H25" s="92"/>
      <c r="J25" s="92"/>
    </row>
    <row r="26" spans="1:10" s="24" customFormat="1" ht="12.75">
      <c r="A26" s="287">
        <v>5173</v>
      </c>
      <c r="B26" s="18" t="s">
        <v>825</v>
      </c>
      <c r="C26" s="23">
        <v>600</v>
      </c>
      <c r="D26" s="23">
        <v>600</v>
      </c>
      <c r="E26" s="170">
        <v>307</v>
      </c>
      <c r="F26" s="44">
        <f t="shared" si="1"/>
        <v>51.16666666666667</v>
      </c>
      <c r="G26" s="93"/>
      <c r="H26" s="92"/>
      <c r="J26" s="92"/>
    </row>
    <row r="27" spans="1:10" s="24" customFormat="1" ht="13.5" customHeight="1">
      <c r="A27" s="287">
        <v>5175</v>
      </c>
      <c r="B27" s="18" t="s">
        <v>782</v>
      </c>
      <c r="C27" s="23">
        <v>1700</v>
      </c>
      <c r="D27" s="23">
        <v>1700</v>
      </c>
      <c r="E27" s="170">
        <v>1132</v>
      </c>
      <c r="F27" s="44">
        <f t="shared" si="1"/>
        <v>66.58823529411765</v>
      </c>
      <c r="G27" s="93"/>
      <c r="H27" s="92"/>
      <c r="J27" s="92"/>
    </row>
    <row r="28" spans="1:10" s="24" customFormat="1" ht="13.5" customHeight="1">
      <c r="A28" s="287">
        <v>5176</v>
      </c>
      <c r="B28" s="18" t="s">
        <v>783</v>
      </c>
      <c r="C28" s="23">
        <v>20</v>
      </c>
      <c r="D28" s="23">
        <v>20</v>
      </c>
      <c r="E28" s="170">
        <v>14</v>
      </c>
      <c r="F28" s="44">
        <f t="shared" si="1"/>
        <v>70</v>
      </c>
      <c r="G28" s="93"/>
      <c r="H28" s="92"/>
      <c r="J28" s="92"/>
    </row>
    <row r="29" spans="1:10" s="24" customFormat="1" ht="12.75">
      <c r="A29" s="287">
        <v>5178</v>
      </c>
      <c r="B29" s="18" t="s">
        <v>826</v>
      </c>
      <c r="C29" s="23">
        <v>250</v>
      </c>
      <c r="D29" s="23">
        <v>250</v>
      </c>
      <c r="E29" s="170">
        <v>0</v>
      </c>
      <c r="F29" s="44">
        <f t="shared" si="1"/>
        <v>0</v>
      </c>
      <c r="G29" s="93"/>
      <c r="H29" s="92"/>
      <c r="J29" s="92"/>
    </row>
    <row r="30" spans="1:10" s="24" customFormat="1" ht="12.75">
      <c r="A30" s="287">
        <v>5179</v>
      </c>
      <c r="B30" s="18" t="s">
        <v>784</v>
      </c>
      <c r="C30" s="23">
        <v>700</v>
      </c>
      <c r="D30" s="23">
        <v>700</v>
      </c>
      <c r="E30" s="170">
        <v>447</v>
      </c>
      <c r="F30" s="44">
        <f t="shared" si="1"/>
        <v>63.857142857142854</v>
      </c>
      <c r="G30" s="93"/>
      <c r="H30" s="92"/>
      <c r="J30" s="92"/>
    </row>
    <row r="31" spans="1:10" s="24" customFormat="1" ht="12.75">
      <c r="A31" s="287">
        <v>5194</v>
      </c>
      <c r="B31" s="18" t="s">
        <v>827</v>
      </c>
      <c r="C31" s="23">
        <v>700</v>
      </c>
      <c r="D31" s="23">
        <v>179</v>
      </c>
      <c r="E31" s="170">
        <v>8</v>
      </c>
      <c r="F31" s="44">
        <f t="shared" si="1"/>
        <v>4.4692737430167595</v>
      </c>
      <c r="G31" s="93"/>
      <c r="H31" s="92"/>
      <c r="J31" s="92"/>
    </row>
    <row r="32" spans="1:10" s="24" customFormat="1" ht="12.75">
      <c r="A32" s="72" t="s">
        <v>788</v>
      </c>
      <c r="B32" s="73" t="s">
        <v>789</v>
      </c>
      <c r="C32" s="74">
        <f>SUM(C12:C31)</f>
        <v>19263</v>
      </c>
      <c r="D32" s="74">
        <f>SUM(D12:D31)</f>
        <v>18742</v>
      </c>
      <c r="E32" s="74">
        <f>SUM(E12:E31)</f>
        <v>10379</v>
      </c>
      <c r="F32" s="258">
        <f t="shared" si="1"/>
        <v>55.37829473908867</v>
      </c>
      <c r="G32" s="93"/>
      <c r="H32" s="92"/>
      <c r="J32" s="92"/>
    </row>
    <row r="33" spans="1:8" s="24" customFormat="1" ht="12.75">
      <c r="A33" s="287">
        <v>5361</v>
      </c>
      <c r="B33" s="18" t="s">
        <v>790</v>
      </c>
      <c r="C33" s="23">
        <v>10</v>
      </c>
      <c r="D33" s="23">
        <v>10</v>
      </c>
      <c r="E33" s="199">
        <v>0</v>
      </c>
      <c r="F33" s="44">
        <f t="shared" si="1"/>
        <v>0</v>
      </c>
      <c r="G33" s="93"/>
      <c r="H33" s="92"/>
    </row>
    <row r="34" spans="1:8" s="24" customFormat="1" ht="12.75">
      <c r="A34" s="287">
        <v>5362</v>
      </c>
      <c r="B34" s="18" t="s">
        <v>791</v>
      </c>
      <c r="C34" s="23">
        <v>10</v>
      </c>
      <c r="D34" s="23">
        <v>10</v>
      </c>
      <c r="E34" s="170">
        <v>8</v>
      </c>
      <c r="F34" s="44">
        <f t="shared" si="1"/>
        <v>80</v>
      </c>
      <c r="G34" s="93"/>
      <c r="H34" s="92"/>
    </row>
    <row r="35" spans="1:8" s="24" customFormat="1" ht="12.75">
      <c r="A35" s="72" t="s">
        <v>793</v>
      </c>
      <c r="B35" s="73" t="s">
        <v>828</v>
      </c>
      <c r="C35" s="74">
        <f>SUM(C33:C34)</f>
        <v>20</v>
      </c>
      <c r="D35" s="74">
        <f>SUM(D33:D34)</f>
        <v>20</v>
      </c>
      <c r="E35" s="74">
        <f>SUM(E33:E34)</f>
        <v>8</v>
      </c>
      <c r="F35" s="44">
        <f t="shared" si="1"/>
        <v>40</v>
      </c>
      <c r="G35" s="93"/>
      <c r="H35" s="92"/>
    </row>
    <row r="36" spans="1:8" s="24" customFormat="1" ht="12.75">
      <c r="A36" s="287">
        <v>5492</v>
      </c>
      <c r="B36" s="18" t="s">
        <v>829</v>
      </c>
      <c r="C36" s="23">
        <v>20</v>
      </c>
      <c r="D36" s="23">
        <v>20</v>
      </c>
      <c r="E36" s="199">
        <v>10</v>
      </c>
      <c r="F36" s="44">
        <f t="shared" si="1"/>
        <v>50</v>
      </c>
      <c r="G36" s="93"/>
      <c r="H36" s="92"/>
    </row>
    <row r="37" spans="1:8" s="24" customFormat="1" ht="12.75">
      <c r="A37" s="73" t="s">
        <v>796</v>
      </c>
      <c r="B37" s="73" t="s">
        <v>797</v>
      </c>
      <c r="C37" s="74">
        <f>SUM(C36:C36)</f>
        <v>20</v>
      </c>
      <c r="D37" s="74">
        <f>SUM(D36:D36)</f>
        <v>20</v>
      </c>
      <c r="E37" s="74">
        <f>SUM(E36:E36)</f>
        <v>10</v>
      </c>
      <c r="F37" s="258">
        <f t="shared" si="1"/>
        <v>50</v>
      </c>
      <c r="G37" s="93"/>
      <c r="H37" s="92"/>
    </row>
    <row r="38" spans="1:8" s="24" customFormat="1" ht="12.75">
      <c r="A38" s="288">
        <v>5901</v>
      </c>
      <c r="B38" s="27" t="s">
        <v>798</v>
      </c>
      <c r="C38" s="184">
        <v>2000</v>
      </c>
      <c r="D38" s="184">
        <v>2000</v>
      </c>
      <c r="E38" s="302">
        <v>0</v>
      </c>
      <c r="F38" s="44" t="s">
        <v>202</v>
      </c>
      <c r="G38" s="93"/>
      <c r="H38" s="92"/>
    </row>
    <row r="39" spans="1:8" s="24" customFormat="1" ht="12.75">
      <c r="A39" s="72" t="s">
        <v>799</v>
      </c>
      <c r="B39" s="73" t="s">
        <v>800</v>
      </c>
      <c r="C39" s="45">
        <f>SUM(C38:C38)</f>
        <v>2000</v>
      </c>
      <c r="D39" s="45">
        <f>SUM(D38:D38)</f>
        <v>2000</v>
      </c>
      <c r="E39" s="45">
        <f>SUM(E38:E38)</f>
        <v>0</v>
      </c>
      <c r="F39" s="75" t="s">
        <v>202</v>
      </c>
      <c r="G39" s="93"/>
      <c r="H39" s="92"/>
    </row>
    <row r="40" spans="1:8" s="24" customFormat="1" ht="12.75">
      <c r="A40" s="72"/>
      <c r="B40" s="73"/>
      <c r="C40" s="74"/>
      <c r="D40" s="74"/>
      <c r="E40" s="170"/>
      <c r="F40" s="44"/>
      <c r="G40" s="93"/>
      <c r="H40" s="92"/>
    </row>
    <row r="41" spans="1:8" s="24" customFormat="1" ht="12.75">
      <c r="A41" s="175" t="s">
        <v>801</v>
      </c>
      <c r="B41" s="176"/>
      <c r="C41" s="74">
        <f>C32+C35+C37+C39+C11</f>
        <v>38424</v>
      </c>
      <c r="D41" s="74">
        <f>D32+D35+D37+D39+D11</f>
        <v>37903</v>
      </c>
      <c r="E41" s="74">
        <f>E32+E35+E37+E39+E11</f>
        <v>20306</v>
      </c>
      <c r="F41" s="75">
        <f>E41/D41*100</f>
        <v>53.573595757591754</v>
      </c>
      <c r="G41" s="93"/>
      <c r="H41" s="92"/>
    </row>
    <row r="42" spans="1:8" s="24" customFormat="1" ht="12.75">
      <c r="A42" s="35"/>
      <c r="B42" s="18"/>
      <c r="C42" s="23"/>
      <c r="D42" s="18"/>
      <c r="E42" s="170"/>
      <c r="F42" s="75"/>
      <c r="G42" s="93"/>
      <c r="H42" s="92"/>
    </row>
    <row r="43" spans="1:8" s="24" customFormat="1" ht="12.75">
      <c r="A43" s="287">
        <v>6122</v>
      </c>
      <c r="B43" s="18" t="s">
        <v>830</v>
      </c>
      <c r="C43" s="23">
        <v>0</v>
      </c>
      <c r="D43" s="184">
        <v>0</v>
      </c>
      <c r="E43" s="170">
        <v>0</v>
      </c>
      <c r="F43" s="638" t="s">
        <v>202</v>
      </c>
      <c r="G43" s="93"/>
      <c r="H43" s="92"/>
    </row>
    <row r="44" spans="1:8" s="24" customFormat="1" ht="12.75">
      <c r="A44" s="287">
        <v>6123</v>
      </c>
      <c r="B44" s="18" t="s">
        <v>803</v>
      </c>
      <c r="C44" s="23">
        <v>0</v>
      </c>
      <c r="D44" s="23">
        <v>0</v>
      </c>
      <c r="E44" s="304">
        <v>0</v>
      </c>
      <c r="F44" s="44" t="s">
        <v>202</v>
      </c>
      <c r="G44" s="93"/>
      <c r="H44" s="92"/>
    </row>
    <row r="45" spans="1:8" s="24" customFormat="1" ht="12.75">
      <c r="A45" s="72" t="s">
        <v>804</v>
      </c>
      <c r="B45" s="73" t="s">
        <v>805</v>
      </c>
      <c r="C45" s="74">
        <f>SUM(C43:C44)</f>
        <v>0</v>
      </c>
      <c r="D45" s="74">
        <v>0</v>
      </c>
      <c r="E45" s="194">
        <v>0</v>
      </c>
      <c r="F45" s="638" t="s">
        <v>202</v>
      </c>
      <c r="G45" s="93"/>
      <c r="H45" s="92"/>
    </row>
    <row r="46" spans="1:8" s="24" customFormat="1" ht="12.75">
      <c r="A46" s="72"/>
      <c r="B46" s="73"/>
      <c r="C46" s="74"/>
      <c r="D46" s="74"/>
      <c r="E46" s="74"/>
      <c r="F46" s="75"/>
      <c r="G46" s="93"/>
      <c r="H46" s="92"/>
    </row>
    <row r="47" spans="1:7" ht="12.75">
      <c r="A47" s="821" t="s">
        <v>806</v>
      </c>
      <c r="B47" s="822"/>
      <c r="C47" s="6">
        <f>C41+C45</f>
        <v>38424</v>
      </c>
      <c r="D47" s="6">
        <f>D41+D45</f>
        <v>37903</v>
      </c>
      <c r="E47" s="6">
        <f>E41+E45</f>
        <v>20306</v>
      </c>
      <c r="F47" s="22">
        <f>E47/D47*100</f>
        <v>53.573595757591754</v>
      </c>
      <c r="G47" s="76"/>
    </row>
    <row r="48" spans="1:7" ht="12.75">
      <c r="A48" s="17"/>
      <c r="B48" s="17"/>
      <c r="C48" s="15"/>
      <c r="D48" s="15"/>
      <c r="E48" s="15"/>
      <c r="F48" s="78"/>
      <c r="G48" s="76"/>
    </row>
    <row r="49" spans="1:7" ht="12.75">
      <c r="A49" s="17"/>
      <c r="B49" s="17"/>
      <c r="C49" s="15"/>
      <c r="D49" s="15"/>
      <c r="E49" s="15"/>
      <c r="F49" s="78"/>
      <c r="G49" s="76"/>
    </row>
    <row r="51" spans="1:6" ht="25.5" customHeight="1">
      <c r="A51" s="799" t="s">
        <v>807</v>
      </c>
      <c r="B51" s="801"/>
      <c r="C51" s="607" t="s">
        <v>239</v>
      </c>
      <c r="D51" s="36" t="s">
        <v>240</v>
      </c>
      <c r="E51" s="5" t="s">
        <v>176</v>
      </c>
      <c r="F51" s="36" t="s">
        <v>808</v>
      </c>
    </row>
    <row r="52" spans="1:6" ht="12.75">
      <c r="A52" s="823" t="s">
        <v>809</v>
      </c>
      <c r="B52" s="823"/>
      <c r="C52" s="21">
        <f>C11</f>
        <v>17121</v>
      </c>
      <c r="D52" s="21">
        <f>D11</f>
        <v>17121</v>
      </c>
      <c r="E52" s="21">
        <f>E11</f>
        <v>9909</v>
      </c>
      <c r="F52" s="28">
        <f>E52/E56*100</f>
        <v>48.798384713877674</v>
      </c>
    </row>
    <row r="53" spans="1:6" ht="12.75">
      <c r="A53" s="189" t="s">
        <v>810</v>
      </c>
      <c r="B53" s="191"/>
      <c r="C53" s="21">
        <f>C32+C37+C39+C35-C54</f>
        <v>10888</v>
      </c>
      <c r="D53" s="21">
        <f>D32+D37+D39+D35-D54</f>
        <v>10367</v>
      </c>
      <c r="E53" s="21">
        <f>E32+E37+E39+E35-E54</f>
        <v>4801</v>
      </c>
      <c r="F53" s="28">
        <f>E53/E56*100</f>
        <v>23.643258150300404</v>
      </c>
    </row>
    <row r="54" spans="1:6" ht="12.75">
      <c r="A54" s="189" t="s">
        <v>811</v>
      </c>
      <c r="B54" s="191"/>
      <c r="C54" s="21">
        <f>C18+C19+C20+C22+C23+C24</f>
        <v>10415</v>
      </c>
      <c r="D54" s="21">
        <f>D18+D19+D20+D22+D23+D24</f>
        <v>10415</v>
      </c>
      <c r="E54" s="21">
        <f>E18+E19+E20+E22+E23+E24</f>
        <v>5596</v>
      </c>
      <c r="F54" s="28">
        <f>E54/E56*100</f>
        <v>27.558357135821925</v>
      </c>
    </row>
    <row r="55" spans="1:6" ht="12.75">
      <c r="A55" s="189" t="s">
        <v>812</v>
      </c>
      <c r="B55" s="191"/>
      <c r="C55" s="21">
        <f>C45</f>
        <v>0</v>
      </c>
      <c r="D55" s="21">
        <f>D45</f>
        <v>0</v>
      </c>
      <c r="E55" s="21">
        <f>E45</f>
        <v>0</v>
      </c>
      <c r="F55" s="28">
        <f>E55/E56*100</f>
        <v>0</v>
      </c>
    </row>
    <row r="56" spans="1:6" ht="12.75">
      <c r="A56" s="175" t="s">
        <v>813</v>
      </c>
      <c r="B56" s="176"/>
      <c r="C56" s="74">
        <f>SUM(C52:C55)</f>
        <v>38424</v>
      </c>
      <c r="D56" s="194">
        <f>SUM(D52:D55)</f>
        <v>37903</v>
      </c>
      <c r="E56" s="74">
        <f>SUM(E52:E55)</f>
        <v>20306</v>
      </c>
      <c r="F56" s="75">
        <f>SUM(F52:F55)</f>
        <v>100</v>
      </c>
    </row>
  </sheetData>
  <sheetProtection/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2011-10-19T11:41:54Z</cp:lastPrinted>
  <dcterms:created xsi:type="dcterms:W3CDTF">1997-01-24T11:07:25Z</dcterms:created>
  <dcterms:modified xsi:type="dcterms:W3CDTF">2012-03-13T09:16:27Z</dcterms:modified>
  <cp:category/>
  <cp:version/>
  <cp:contentType/>
  <cp:contentStatus/>
</cp:coreProperties>
</file>